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3_PSQF7375_AdvLong\PSQF7375_AdvLong_Example2\"/>
    </mc:Choice>
  </mc:AlternateContent>
  <xr:revisionPtr revIDLastSave="0" documentId="13_ncr:1_{91CBB962-4386-4AA4-AD50-911BF61869FE}" xr6:coauthVersionLast="47" xr6:coauthVersionMax="47" xr10:uidLastSave="{00000000-0000-0000-0000-000000000000}"/>
  <bookViews>
    <workbookView xWindow="17328" yWindow="684" windowWidth="15060" windowHeight="23892" tabRatio="714" activeTab="2" xr2:uid="{00000000-000D-0000-FFFF-FFFF00000000}"/>
  </bookViews>
  <sheets>
    <sheet name="LRTs" sheetId="9" r:id="rId1"/>
    <sheet name="Pseudo-R2" sheetId="15" r:id="rId2"/>
    <sheet name="Variance Comparison" sheetId="16" r:id="rId3"/>
    <sheet name="Figure 10.2" sheetId="14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" i="14" l="1"/>
  <c r="G5" i="16"/>
  <c r="H5" i="16"/>
  <c r="F5" i="16"/>
  <c r="E19" i="9"/>
  <c r="D19" i="9"/>
  <c r="E15" i="9"/>
  <c r="D15" i="9"/>
  <c r="F27" i="15"/>
  <c r="E27" i="15"/>
  <c r="F23" i="15"/>
  <c r="E23" i="15"/>
  <c r="E14" i="15"/>
  <c r="F18" i="15"/>
  <c r="E18" i="15"/>
  <c r="F14" i="15"/>
  <c r="F9" i="15"/>
  <c r="E9" i="15"/>
  <c r="F5" i="15"/>
  <c r="E5" i="15"/>
  <c r="F19" i="9" l="1"/>
  <c r="F15" i="9"/>
  <c r="O20" i="14"/>
  <c r="P19" i="14"/>
  <c r="O19" i="14"/>
  <c r="L19" i="14"/>
  <c r="O18" i="14"/>
  <c r="O23" i="14" s="1"/>
  <c r="P17" i="14"/>
  <c r="P18" i="14" s="1"/>
  <c r="L17" i="14"/>
  <c r="L16" i="14"/>
  <c r="O5" i="14"/>
  <c r="P4" i="14"/>
  <c r="Q4" i="14" s="1"/>
  <c r="R4" i="14" l="1"/>
  <c r="Q5" i="14"/>
  <c r="P23" i="14"/>
  <c r="P26" i="14"/>
  <c r="P5" i="14"/>
  <c r="O26" i="14"/>
  <c r="P20" i="14"/>
  <c r="Q17" i="14"/>
  <c r="Q14" i="14" l="1"/>
  <c r="Q12" i="14"/>
  <c r="Q11" i="14"/>
  <c r="Q8" i="14"/>
  <c r="Q10" i="14"/>
  <c r="P11" i="14"/>
  <c r="P12" i="14"/>
  <c r="P8" i="14"/>
  <c r="Q20" i="14"/>
  <c r="Q19" i="14"/>
  <c r="Q24" i="14" s="1"/>
  <c r="Q18" i="14"/>
  <c r="R17" i="14"/>
  <c r="R5" i="14"/>
  <c r="S4" i="14"/>
  <c r="Q26" i="14" l="1"/>
  <c r="Q23" i="14"/>
  <c r="T4" i="14"/>
  <c r="S5" i="14"/>
  <c r="Q30" i="14"/>
  <c r="R14" i="14"/>
  <c r="R12" i="14"/>
  <c r="R10" i="14"/>
  <c r="R8" i="14"/>
  <c r="R19" i="14"/>
  <c r="R24" i="14" s="1"/>
  <c r="R18" i="14"/>
  <c r="S17" i="14"/>
  <c r="R20" i="14"/>
  <c r="R23" i="14" l="1"/>
  <c r="R26" i="14"/>
  <c r="S8" i="14"/>
  <c r="S10" i="14"/>
  <c r="S13" i="14"/>
  <c r="S14" i="14"/>
  <c r="S12" i="14"/>
  <c r="S9" i="14"/>
  <c r="S18" i="14"/>
  <c r="T17" i="14"/>
  <c r="S20" i="14"/>
  <c r="S25" i="14" s="1"/>
  <c r="S19" i="14"/>
  <c r="S24" i="14" s="1"/>
  <c r="T5" i="14"/>
  <c r="U4" i="14"/>
  <c r="V4" i="14" l="1"/>
  <c r="V5" i="14" s="1"/>
  <c r="U5" i="14"/>
  <c r="Q29" i="14"/>
  <c r="T18" i="14"/>
  <c r="U17" i="14"/>
  <c r="T20" i="14"/>
  <c r="T25" i="14" s="1"/>
  <c r="T19" i="14"/>
  <c r="T24" i="14" s="1"/>
  <c r="T10" i="14"/>
  <c r="T13" i="14"/>
  <c r="T14" i="14"/>
  <c r="T9" i="14"/>
  <c r="S23" i="14"/>
  <c r="S26" i="14"/>
  <c r="U13" i="14" l="1"/>
  <c r="U11" i="14"/>
  <c r="U14" i="14"/>
  <c r="U9" i="14"/>
  <c r="U10" i="14"/>
  <c r="U20" i="14"/>
  <c r="U25" i="14" s="1"/>
  <c r="U19" i="14"/>
  <c r="U24" i="14" s="1"/>
  <c r="U18" i="14"/>
  <c r="V17" i="14"/>
  <c r="V14" i="14"/>
  <c r="V9" i="14"/>
  <c r="V13" i="14"/>
  <c r="V11" i="14"/>
  <c r="V19" i="14" l="1"/>
  <c r="V18" i="14"/>
  <c r="W17" i="14"/>
  <c r="V20" i="14"/>
  <c r="V25" i="14" s="1"/>
  <c r="W18" i="14" l="1"/>
  <c r="W20" i="14"/>
  <c r="W25" i="14" s="1"/>
  <c r="W19" i="14"/>
  <c r="E10" i="9" l="1"/>
  <c r="D10" i="9"/>
  <c r="F10" i="9" l="1"/>
  <c r="E6" i="9"/>
  <c r="D6" i="9"/>
  <c r="F6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 because we are using ML estimation.</t>
        </r>
      </text>
    </comment>
  </commentList>
</comments>
</file>

<file path=xl/sharedStrings.xml><?xml version="1.0" encoding="utf-8"?>
<sst xmlns="http://schemas.openxmlformats.org/spreadsheetml/2006/main" count="109" uniqueCount="73">
  <si>
    <t>Model</t>
  </si>
  <si>
    <t>Term</t>
  </si>
  <si>
    <t>Intercept</t>
  </si>
  <si>
    <t>Note: It is your job to keep track of whether deviance should go up or down! 
These formulas work with ABSOLUTE VALUES.</t>
  </si>
  <si>
    <t>Model 
DF</t>
  </si>
  <si>
    <t>DF 
Diff</t>
  </si>
  <si>
    <t>Exact p 
Value</t>
  </si>
  <si>
    <t>Residual Variance</t>
  </si>
  <si>
    <t>(-2LL) 
Deviance</t>
  </si>
  <si>
    <t>Abs Value 
-2LL Diff</t>
  </si>
  <si>
    <t>Model Effects</t>
  </si>
  <si>
    <t>Years since Birth (0 = 84)
+ Contextual Birth Cohort</t>
  </si>
  <si>
    <t>Years in Study (0 = 0)
+ Total Birth Cohort</t>
  </si>
  <si>
    <t xml:space="preserve">Est </t>
  </si>
  <si>
    <t xml:space="preserve">SE </t>
  </si>
  <si>
    <r>
      <rPr>
        <i/>
        <sz val="12"/>
        <rFont val="Times New Roman"/>
        <family val="1"/>
      </rPr>
      <t>p</t>
    </r>
    <r>
      <rPr>
        <sz val="12"/>
        <rFont val="Times New Roman"/>
        <family val="1"/>
      </rPr>
      <t xml:space="preserve"> &lt; </t>
    </r>
  </si>
  <si>
    <t>Model for the Means</t>
  </si>
  <si>
    <t>Age</t>
  </si>
  <si>
    <t>Age - 84</t>
  </si>
  <si>
    <t>Linear Slope</t>
  </si>
  <si>
    <t>Quadratic Slope</t>
  </si>
  <si>
    <t>Cohort</t>
  </si>
  <si>
    <t>Contextual Linear Birth Cohort on Intercept</t>
  </si>
  <si>
    <t>Began at Age 80</t>
  </si>
  <si>
    <t>Contextual Quadratic Birth Cohort on Intercept</t>
  </si>
  <si>
    <t>Contextual Linear Birth Cohort on Linear Slope</t>
  </si>
  <si>
    <t>Began at Age 84</t>
  </si>
  <si>
    <t>Total Linear Birth Cohort on Intercept</t>
  </si>
  <si>
    <t>Total Quadratic Birth Cohort on Intercept</t>
  </si>
  <si>
    <t>Began at Age 88</t>
  </si>
  <si>
    <t>Total Linear Birth Cohort on Linear Slope</t>
  </si>
  <si>
    <t>Age Convergence</t>
  </si>
  <si>
    <t>Model for the Variance</t>
  </si>
  <si>
    <t>Intercept Variance</t>
  </si>
  <si>
    <t>Linear Slope Variance</t>
  </si>
  <si>
    <t xml:space="preserve">  .004</t>
  </si>
  <si>
    <t xml:space="preserve">  .002</t>
  </si>
  <si>
    <t>Intercept-Slope Covariance</t>
  </si>
  <si>
    <t xml:space="preserve">  .053</t>
  </si>
  <si>
    <t xml:space="preserve">  .008</t>
  </si>
  <si>
    <t>Age - 80</t>
  </si>
  <si>
    <t>Total R2</t>
  </si>
  <si>
    <t>Age - 88</t>
  </si>
  <si>
    <t>ML Model Fit</t>
  </si>
  <si>
    <t>Number of Parameters</t>
  </si>
  <si>
    <t>(-2LL)</t>
  </si>
  <si>
    <t>AIC</t>
  </si>
  <si>
    <t>BIC</t>
  </si>
  <si>
    <t>Unconditional</t>
  </si>
  <si>
    <t>Unconditional Models</t>
  </si>
  <si>
    <t>Difference</t>
  </si>
  <si>
    <t>Random Intercept Variance</t>
  </si>
  <si>
    <t>100*% Random Intercept Reduced</t>
  </si>
  <si>
    <t>100*% Residual Variance Reduced</t>
  </si>
  <si>
    <t>Model 0: Empty Means, Random Intercept</t>
  </si>
  <si>
    <t>Model 1a Age: Fixed Quadratic, Random Intercept Model</t>
  </si>
  <si>
    <t>R2 change from level-1 fixed effects</t>
  </si>
  <si>
    <t>Model 2a Age: Fixed Quadratic, Random Intercept Model + Cohort</t>
  </si>
  <si>
    <t>Test of age convergence</t>
  </si>
  <si>
    <t>Model 2b Time: Fixed Quadratic, Random Intercept Model + Cohort</t>
  </si>
  <si>
    <t>Test of age moderation</t>
  </si>
  <si>
    <t>Model 1b Time: Fixed Quadratic, Random Intercept Model</t>
  </si>
  <si>
    <t>R2 change from level-2 fixed effects</t>
  </si>
  <si>
    <t>R2 change relative to empty model</t>
  </si>
  <si>
    <t>Model 3a Age: Add Random Linear TVage to Model 2a</t>
  </si>
  <si>
    <t>Model 3b Time: Add Random Linear Time to Model 2b</t>
  </si>
  <si>
    <t>Test of random linear TVage slope</t>
  </si>
  <si>
    <t>Test of random linear time slope</t>
  </si>
  <si>
    <t>Random L1 Slope Variance</t>
  </si>
  <si>
    <t>Ratio of Intercept Variance</t>
  </si>
  <si>
    <t>Ratio
L1 Slope  Variance</t>
  </si>
  <si>
    <t>Ratio of Residual Variance</t>
  </si>
  <si>
    <t>Ratio of Variance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</si>
</sst>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.000"/>
    <numFmt numFmtId="168" formatCode="#,##0.00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MS Sans Serif"/>
      <family val="2"/>
    </font>
    <font>
      <sz val="12"/>
      <name val="Times New Roman"/>
      <family val="1"/>
    </font>
    <font>
      <i/>
      <sz val="12"/>
      <name val="Times New Roman"/>
      <family val="1"/>
    </font>
    <font>
      <u/>
      <sz val="12"/>
      <name val="Times New Roman"/>
      <family val="1"/>
    </font>
    <font>
      <b/>
      <sz val="12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48"/>
      <name val="Calibri"/>
      <family val="2"/>
      <scheme val="minor"/>
    </font>
    <font>
      <sz val="11"/>
      <color indexed="4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8" fillId="0" borderId="0"/>
  </cellStyleXfs>
  <cellXfs count="87">
    <xf numFmtId="0" fontId="0" fillId="0" borderId="0" xfId="0"/>
    <xf numFmtId="0" fontId="4" fillId="0" borderId="0" xfId="2"/>
    <xf numFmtId="0" fontId="5" fillId="0" borderId="0" xfId="2" applyFont="1" applyAlignment="1">
      <alignment horizontal="center"/>
    </xf>
    <xf numFmtId="165" fontId="4" fillId="0" borderId="0" xfId="2" applyNumberFormat="1" applyAlignment="1">
      <alignment horizontal="center"/>
    </xf>
    <xf numFmtId="0" fontId="4" fillId="0" borderId="0" xfId="2" applyAlignment="1">
      <alignment horizontal="center"/>
    </xf>
    <xf numFmtId="1" fontId="4" fillId="0" borderId="0" xfId="2" applyNumberForma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horizontal="left" indent="2"/>
    </xf>
    <xf numFmtId="0" fontId="5" fillId="0" borderId="0" xfId="2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166" fontId="5" fillId="0" borderId="0" xfId="2" applyNumberFormat="1" applyFont="1" applyBorder="1" applyAlignment="1">
      <alignment horizontal="center" vertical="center" wrapText="1"/>
    </xf>
    <xf numFmtId="166" fontId="4" fillId="0" borderId="0" xfId="2" applyNumberFormat="1" applyAlignment="1">
      <alignment horizontal="center"/>
    </xf>
    <xf numFmtId="166" fontId="4" fillId="0" borderId="0" xfId="2" applyNumberFormat="1"/>
    <xf numFmtId="0" fontId="0" fillId="0" borderId="0" xfId="2" applyFont="1"/>
    <xf numFmtId="0" fontId="0" fillId="0" borderId="0" xfId="2" applyFont="1" applyAlignment="1">
      <alignment horizontal="left" indent="2"/>
    </xf>
    <xf numFmtId="165" fontId="5" fillId="0" borderId="1" xfId="2" applyNumberFormat="1" applyFont="1" applyBorder="1" applyAlignment="1">
      <alignment horizontal="center" vertical="center" wrapText="1"/>
    </xf>
    <xf numFmtId="165" fontId="5" fillId="0" borderId="0" xfId="2" applyNumberFormat="1" applyFont="1" applyBorder="1" applyAlignment="1">
      <alignment horizontal="center" vertical="center" wrapText="1"/>
    </xf>
    <xf numFmtId="165" fontId="4" fillId="0" borderId="0" xfId="2" applyNumberFormat="1"/>
    <xf numFmtId="49" fontId="9" fillId="0" borderId="0" xfId="5" applyNumberFormat="1" applyFont="1"/>
    <xf numFmtId="49" fontId="9" fillId="0" borderId="0" xfId="5" applyNumberFormat="1" applyFont="1" applyAlignment="1">
      <alignment horizontal="center"/>
    </xf>
    <xf numFmtId="49" fontId="9" fillId="0" borderId="0" xfId="5" applyNumberFormat="1" applyFont="1" applyAlignment="1">
      <alignment wrapText="1"/>
    </xf>
    <xf numFmtId="0" fontId="9" fillId="0" borderId="3" xfId="5" applyFont="1" applyBorder="1"/>
    <xf numFmtId="2" fontId="9" fillId="0" borderId="3" xfId="5" applyNumberFormat="1" applyFont="1" applyBorder="1" applyAlignment="1">
      <alignment wrapText="1"/>
    </xf>
    <xf numFmtId="0" fontId="9" fillId="0" borderId="0" xfId="5" applyFont="1"/>
    <xf numFmtId="0" fontId="9" fillId="0" borderId="1" xfId="5" applyFont="1" applyBorder="1" applyAlignment="1">
      <alignment horizontal="center"/>
    </xf>
    <xf numFmtId="2" fontId="9" fillId="0" borderId="1" xfId="5" applyNumberFormat="1" applyFont="1" applyBorder="1" applyAlignment="1">
      <alignment horizontal="center"/>
    </xf>
    <xf numFmtId="2" fontId="9" fillId="0" borderId="0" xfId="5" applyNumberFormat="1" applyFont="1"/>
    <xf numFmtId="0" fontId="11" fillId="0" borderId="3" xfId="5" applyFont="1" applyBorder="1"/>
    <xf numFmtId="2" fontId="9" fillId="0" borderId="0" xfId="5" applyNumberFormat="1" applyFont="1" applyAlignment="1">
      <alignment horizontal="center"/>
    </xf>
    <xf numFmtId="2" fontId="9" fillId="0" borderId="0" xfId="5" applyNumberFormat="1" applyFont="1" applyAlignment="1">
      <alignment horizontal="right"/>
    </xf>
    <xf numFmtId="2" fontId="9" fillId="0" borderId="0" xfId="5" applyNumberFormat="1" applyFont="1" applyAlignment="1">
      <alignment horizontal="left" wrapText="1"/>
    </xf>
    <xf numFmtId="2" fontId="12" fillId="0" borderId="0" xfId="5" applyNumberFormat="1" applyFont="1" applyAlignment="1">
      <alignment horizontal="right"/>
    </xf>
    <xf numFmtId="167" fontId="9" fillId="0" borderId="0" xfId="5" applyNumberFormat="1" applyFont="1" applyAlignment="1">
      <alignment horizontal="right"/>
    </xf>
    <xf numFmtId="1" fontId="9" fillId="0" borderId="0" xfId="5" applyNumberFormat="1" applyFont="1"/>
    <xf numFmtId="2" fontId="9" fillId="0" borderId="0" xfId="5" applyNumberFormat="1" applyFont="1" applyAlignment="1">
      <alignment wrapText="1"/>
    </xf>
    <xf numFmtId="0" fontId="11" fillId="0" borderId="0" xfId="5" applyFont="1"/>
    <xf numFmtId="0" fontId="12" fillId="0" borderId="0" xfId="5" applyFont="1"/>
    <xf numFmtId="2" fontId="9" fillId="0" borderId="0" xfId="5" applyNumberFormat="1" applyFont="1" applyAlignment="1">
      <alignment horizontal="left"/>
    </xf>
    <xf numFmtId="165" fontId="9" fillId="0" borderId="0" xfId="5" applyNumberFormat="1" applyFont="1" applyAlignment="1">
      <alignment horizontal="right"/>
    </xf>
    <xf numFmtId="165" fontId="9" fillId="0" borderId="0" xfId="5" applyNumberFormat="1" applyFont="1" applyAlignment="1">
      <alignment horizontal="center"/>
    </xf>
    <xf numFmtId="2" fontId="11" fillId="0" borderId="0" xfId="5" applyNumberFormat="1" applyFont="1"/>
    <xf numFmtId="1" fontId="9" fillId="0" borderId="0" xfId="5" applyNumberFormat="1" applyFont="1" applyAlignment="1">
      <alignment horizontal="right"/>
    </xf>
    <xf numFmtId="164" fontId="9" fillId="0" borderId="0" xfId="5" applyNumberFormat="1" applyFont="1" applyAlignment="1">
      <alignment horizontal="right"/>
    </xf>
    <xf numFmtId="2" fontId="9" fillId="0" borderId="1" xfId="5" applyNumberFormat="1" applyFont="1" applyBorder="1" applyAlignment="1">
      <alignment horizontal="left"/>
    </xf>
    <xf numFmtId="2" fontId="9" fillId="0" borderId="1" xfId="5" applyNumberFormat="1" applyFont="1" applyBorder="1"/>
    <xf numFmtId="164" fontId="9" fillId="0" borderId="1" xfId="5" applyNumberFormat="1" applyFont="1" applyBorder="1" applyAlignment="1">
      <alignment horizontal="right"/>
    </xf>
    <xf numFmtId="2" fontId="9" fillId="0" borderId="3" xfId="5" applyNumberFormat="1" applyFont="1" applyBorder="1"/>
    <xf numFmtId="2" fontId="9" fillId="0" borderId="3" xfId="5" applyNumberFormat="1" applyFont="1" applyBorder="1" applyAlignment="1">
      <alignment horizontal="center"/>
    </xf>
    <xf numFmtId="2" fontId="12" fillId="0" borderId="3" xfId="5" applyNumberFormat="1" applyFont="1" applyBorder="1"/>
    <xf numFmtId="2" fontId="12" fillId="0" borderId="3" xfId="5" applyNumberFormat="1" applyFont="1" applyBorder="1" applyAlignment="1">
      <alignment horizontal="right"/>
    </xf>
    <xf numFmtId="2" fontId="9" fillId="0" borderId="0" xfId="0" applyNumberFormat="1" applyFont="1"/>
    <xf numFmtId="2" fontId="9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right"/>
    </xf>
    <xf numFmtId="2" fontId="12" fillId="0" borderId="0" xfId="0" applyNumberFormat="1" applyFont="1"/>
    <xf numFmtId="2" fontId="12" fillId="0" borderId="0" xfId="5" applyNumberFormat="1" applyFont="1"/>
    <xf numFmtId="2" fontId="9" fillId="0" borderId="0" xfId="0" applyNumberFormat="1" applyFont="1" applyAlignment="1">
      <alignment horizontal="right"/>
    </xf>
    <xf numFmtId="165" fontId="9" fillId="0" borderId="0" xfId="5" applyNumberFormat="1" applyFont="1"/>
    <xf numFmtId="0" fontId="13" fillId="0" borderId="1" xfId="0" applyFont="1" applyBorder="1" applyAlignment="1">
      <alignment horizontal="center" wrapText="1"/>
    </xf>
    <xf numFmtId="168" fontId="13" fillId="0" borderId="1" xfId="0" applyNumberFormat="1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166" fontId="13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68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0" fontId="14" fillId="0" borderId="0" xfId="0" applyFont="1" applyAlignment="1">
      <alignment horizontal="left" wrapText="1" indent="2"/>
    </xf>
    <xf numFmtId="2" fontId="15" fillId="0" borderId="0" xfId="0" applyNumberFormat="1" applyFont="1" applyAlignment="1">
      <alignment wrapText="1"/>
    </xf>
    <xf numFmtId="2" fontId="16" fillId="0" borderId="0" xfId="0" applyNumberFormat="1" applyFont="1" applyAlignment="1">
      <alignment wrapText="1"/>
    </xf>
    <xf numFmtId="0" fontId="13" fillId="0" borderId="0" xfId="0" applyFont="1" applyAlignment="1">
      <alignment horizontal="left" wrapText="1" indent="2"/>
    </xf>
    <xf numFmtId="168" fontId="13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165" fontId="13" fillId="0" borderId="0" xfId="0" applyNumberFormat="1" applyFont="1" applyAlignment="1">
      <alignment wrapText="1"/>
    </xf>
    <xf numFmtId="166" fontId="0" fillId="0" borderId="0" xfId="0" applyNumberFormat="1" applyAlignment="1">
      <alignment wrapText="1"/>
    </xf>
    <xf numFmtId="0" fontId="14" fillId="0" borderId="1" xfId="0" applyFont="1" applyBorder="1" applyAlignment="1">
      <alignment horizontal="left" wrapText="1" indent="2"/>
    </xf>
    <xf numFmtId="168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2" fontId="15" fillId="0" borderId="1" xfId="0" applyNumberFormat="1" applyFont="1" applyBorder="1" applyAlignment="1">
      <alignment wrapText="1"/>
    </xf>
    <xf numFmtId="0" fontId="4" fillId="0" borderId="1" xfId="2" applyBorder="1"/>
    <xf numFmtId="165" fontId="4" fillId="0" borderId="1" xfId="2" applyNumberFormat="1" applyBorder="1" applyAlignment="1">
      <alignment horizontal="center"/>
    </xf>
    <xf numFmtId="0" fontId="4" fillId="0" borderId="1" xfId="2" applyBorder="1" applyAlignment="1">
      <alignment horizontal="center"/>
    </xf>
    <xf numFmtId="166" fontId="4" fillId="0" borderId="1" xfId="2" applyNumberFormat="1" applyBorder="1" applyAlignment="1">
      <alignment horizontal="center"/>
    </xf>
    <xf numFmtId="0" fontId="5" fillId="0" borderId="1" xfId="2" applyFont="1" applyBorder="1" applyAlignment="1">
      <alignment horizontal="center" wrapText="1"/>
    </xf>
    <xf numFmtId="49" fontId="9" fillId="0" borderId="0" xfId="5" applyNumberFormat="1" applyFont="1" applyAlignment="1">
      <alignment horizontal="center" wrapText="1"/>
    </xf>
    <xf numFmtId="0" fontId="9" fillId="0" borderId="3" xfId="5" applyFont="1" applyBorder="1" applyAlignment="1">
      <alignment horizontal="center" vertical="center"/>
    </xf>
    <xf numFmtId="0" fontId="9" fillId="0" borderId="1" xfId="5" applyFont="1" applyBorder="1" applyAlignment="1">
      <alignment horizontal="center" vertical="center"/>
    </xf>
    <xf numFmtId="2" fontId="9" fillId="0" borderId="2" xfId="5" applyNumberFormat="1" applyFont="1" applyBorder="1" applyAlignment="1">
      <alignment horizontal="center" wrapText="1"/>
    </xf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52415505332424"/>
          <c:y val="0.15419684554329433"/>
          <c:w val="0.86395630847960214"/>
          <c:h val="0.66370880669880516"/>
        </c:manualLayout>
      </c:layout>
      <c:lineChart>
        <c:grouping val="standard"/>
        <c:varyColors val="0"/>
        <c:ser>
          <c:idx val="0"/>
          <c:order val="0"/>
          <c:tx>
            <c:strRef>
              <c:f>'Figure 10.2'!$N$8</c:f>
              <c:strCache>
                <c:ptCount val="1"/>
                <c:pt idx="0">
                  <c:v>Began at Age 80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10.2'!$P$8:$V$8</c:f>
              <c:numCache>
                <c:formatCode>0.00</c:formatCode>
                <c:ptCount val="7"/>
                <c:pt idx="0">
                  <c:v>10.722899999999999</c:v>
                </c:pt>
                <c:pt idx="1">
                  <c:v>10.49146</c:v>
                </c:pt>
                <c:pt idx="2">
                  <c:v>9.8968999999999987</c:v>
                </c:pt>
                <c:pt idx="3">
                  <c:v>8.9392199999999988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92-4427-8931-8584707B68EF}"/>
            </c:ext>
          </c:extLst>
        </c:ser>
        <c:ser>
          <c:idx val="1"/>
          <c:order val="1"/>
          <c:spPr>
            <a:ln w="19050">
              <a:solidFill>
                <a:prstClr val="black"/>
              </a:solidFill>
              <a:prstDash val="sysDot"/>
            </a:ln>
          </c:spPr>
          <c:marker>
            <c:symbol val="square"/>
            <c:size val="4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10.2'!$P$9:$V$9</c:f>
              <c:numCache>
                <c:formatCode>0.00</c:formatCode>
                <c:ptCount val="7"/>
                <c:pt idx="3">
                  <c:v>8.9392199999999988</c:v>
                </c:pt>
                <c:pt idx="4">
                  <c:v>7.6184199999999986</c:v>
                </c:pt>
                <c:pt idx="5">
                  <c:v>5.9344999999999981</c:v>
                </c:pt>
                <c:pt idx="6">
                  <c:v>3.887459999999999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92-4427-8931-8584707B68EF}"/>
            </c:ext>
          </c:extLst>
        </c:ser>
        <c:ser>
          <c:idx val="2"/>
          <c:order val="2"/>
          <c:tx>
            <c:strRef>
              <c:f>'Figure 10.2'!$N$10</c:f>
              <c:strCache>
                <c:ptCount val="1"/>
                <c:pt idx="0">
                  <c:v>Began at Age 84</c:v>
                </c:pt>
              </c:strCache>
            </c:strRef>
          </c:tx>
          <c:spPr>
            <a:ln w="15875">
              <a:solidFill>
                <a:prstClr val="black"/>
              </a:solidFill>
            </a:ln>
          </c:spPr>
          <c:marker>
            <c:symbol val="triang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10.2'!$P$10:$V$10</c:f>
              <c:numCache>
                <c:formatCode>0.00</c:formatCode>
                <c:ptCount val="7"/>
                <c:pt idx="1">
                  <c:v>9.4140999999999995</c:v>
                </c:pt>
                <c:pt idx="2">
                  <c:v>9.8243399999999994</c:v>
                </c:pt>
                <c:pt idx="3">
                  <c:v>9.871459999999999</c:v>
                </c:pt>
                <c:pt idx="4">
                  <c:v>9.5554599999999983</c:v>
                </c:pt>
                <c:pt idx="5">
                  <c:v>8.876339999999999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92-4427-8931-8584707B68EF}"/>
            </c:ext>
          </c:extLst>
        </c:ser>
        <c:ser>
          <c:idx val="3"/>
          <c:order val="3"/>
          <c:spPr>
            <a:ln w="19050">
              <a:solidFill>
                <a:prstClr val="black"/>
              </a:solidFill>
              <a:prstDash val="sysDot"/>
            </a:ln>
          </c:spPr>
          <c:marker>
            <c:symbol val="triangle"/>
            <c:size val="4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10.2'!$P$11:$V$11</c:f>
              <c:numCache>
                <c:formatCode>0.00</c:formatCode>
                <c:ptCount val="7"/>
                <c:pt idx="0">
                  <c:v>8.640740000000001</c:v>
                </c:pt>
                <c:pt idx="1">
                  <c:v>9.4140999999999995</c:v>
                </c:pt>
                <c:pt idx="5">
                  <c:v>8.876339999999999</c:v>
                </c:pt>
                <c:pt idx="6">
                  <c:v>7.8340999999999994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92-4427-8931-8584707B68EF}"/>
            </c:ext>
          </c:extLst>
        </c:ser>
        <c:ser>
          <c:idx val="4"/>
          <c:order val="4"/>
          <c:tx>
            <c:strRef>
              <c:f>'Figure 10.2'!$N$13</c:f>
              <c:strCache>
                <c:ptCount val="1"/>
                <c:pt idx="0">
                  <c:v>Began at Age 88</c:v>
                </c:pt>
              </c:strCache>
            </c:strRef>
          </c:tx>
          <c:spPr>
            <a:ln w="15875">
              <a:solidFill>
                <a:prstClr val="black"/>
              </a:solidFill>
            </a:ln>
          </c:spPr>
          <c:marker>
            <c:symbol val="circle"/>
            <c:size val="4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10.2'!$P$13:$V$13</c:f>
              <c:numCache>
                <c:formatCode>0.00</c:formatCode>
                <c:ptCount val="7"/>
                <c:pt idx="3">
                  <c:v>8.3240199999999991</c:v>
                </c:pt>
                <c:pt idx="4">
                  <c:v>9.0128199999999978</c:v>
                </c:pt>
                <c:pt idx="5">
                  <c:v>9.3384999999999998</c:v>
                </c:pt>
                <c:pt idx="6">
                  <c:v>9.3010599999999997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892-4427-8931-8584707B68EF}"/>
            </c:ext>
          </c:extLst>
        </c:ser>
        <c:ser>
          <c:idx val="5"/>
          <c:order val="5"/>
          <c:spPr>
            <a:ln w="19050">
              <a:solidFill>
                <a:prstClr val="black"/>
              </a:solidFill>
              <a:prstDash val="sysDot"/>
            </a:ln>
          </c:spPr>
          <c:marker>
            <c:symbol val="circle"/>
            <c:size val="4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10.2'!$P$12:$V$12</c:f>
              <c:numCache>
                <c:formatCode>0.00</c:formatCode>
                <c:ptCount val="7"/>
                <c:pt idx="0">
                  <c:v>4.0789000000000009</c:v>
                </c:pt>
                <c:pt idx="1">
                  <c:v>5.8570599999999997</c:v>
                </c:pt>
                <c:pt idx="2">
                  <c:v>7.2721</c:v>
                </c:pt>
                <c:pt idx="3">
                  <c:v>8.3240199999999991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92-4427-8931-8584707B68EF}"/>
            </c:ext>
          </c:extLst>
        </c:ser>
        <c:ser>
          <c:idx val="6"/>
          <c:order val="6"/>
          <c:spPr>
            <a:ln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10.2'!$P$14:$V$14</c:f>
              <c:numCache>
                <c:formatCode>0.00</c:formatCode>
                <c:ptCount val="7"/>
                <c:pt idx="0">
                  <c:v>9.9773400000000017</c:v>
                </c:pt>
                <c:pt idx="1">
                  <c:v>9.8246000000000002</c:v>
                </c:pt>
                <c:pt idx="2">
                  <c:v>9.6541800000000002</c:v>
                </c:pt>
                <c:pt idx="3">
                  <c:v>9.4660799999999998</c:v>
                </c:pt>
                <c:pt idx="4">
                  <c:v>9.2602999999999991</c:v>
                </c:pt>
                <c:pt idx="5">
                  <c:v>9.0368400000000015</c:v>
                </c:pt>
                <c:pt idx="6">
                  <c:v>8.7957000000000001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892-4427-8931-8584707B6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51616"/>
        <c:axId val="122822656"/>
      </c:lineChart>
      <c:catAx>
        <c:axId val="12075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Years since Birth</a:t>
                </a:r>
              </a:p>
            </c:rich>
          </c:tx>
          <c:layout>
            <c:manualLayout>
              <c:xMode val="edge"/>
              <c:yMode val="edge"/>
              <c:x val="0.40234434753277881"/>
              <c:y val="0.915510845075093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2822656"/>
        <c:crosses val="autoZero"/>
        <c:auto val="1"/>
        <c:lblAlgn val="ctr"/>
        <c:lblOffset val="100"/>
        <c:noMultiLvlLbl val="0"/>
      </c:catAx>
      <c:valAx>
        <c:axId val="122822656"/>
        <c:scaling>
          <c:orientation val="minMax"/>
          <c:max val="13"/>
          <c:min val="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Prose Recall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20751616"/>
        <c:crosses val="autoZero"/>
        <c:crossBetween val="between"/>
        <c:majorUnit val="2"/>
      </c:valAx>
    </c:plotArea>
    <c:legend>
      <c:legendPos val="t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7.7745143959704568E-2"/>
          <c:y val="2.7614949037372612E-2"/>
          <c:w val="0.89999983691083185"/>
          <c:h val="7.9985179588993316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11097072600526"/>
          <c:y val="0.15010734143269874"/>
          <c:w val="0.86395630847960214"/>
          <c:h val="0.66370880669880594"/>
        </c:manualLayout>
      </c:layout>
      <c:lineChart>
        <c:grouping val="standard"/>
        <c:varyColors val="0"/>
        <c:ser>
          <c:idx val="0"/>
          <c:order val="0"/>
          <c:tx>
            <c:strRef>
              <c:f>'Figure 10.2'!$N$23</c:f>
              <c:strCache>
                <c:ptCount val="1"/>
                <c:pt idx="0">
                  <c:v>Began at Age 80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10.2'!$O$18:$S$18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'Figure 10.2'!$O$23:$S$23</c:f>
              <c:numCache>
                <c:formatCode>0.00</c:formatCode>
                <c:ptCount val="5"/>
                <c:pt idx="0">
                  <c:v>10.6751</c:v>
                </c:pt>
                <c:pt idx="1">
                  <c:v>10.76526</c:v>
                </c:pt>
                <c:pt idx="2">
                  <c:v>10.49086</c:v>
                </c:pt>
                <c:pt idx="3">
                  <c:v>9.8519000000000005</c:v>
                </c:pt>
                <c:pt idx="4">
                  <c:v>8.8483800000000006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81-496B-A4F0-D9F476E62ACC}"/>
            </c:ext>
          </c:extLst>
        </c:ser>
        <c:ser>
          <c:idx val="2"/>
          <c:order val="1"/>
          <c:tx>
            <c:strRef>
              <c:f>'Figure 10.2'!$N$24</c:f>
              <c:strCache>
                <c:ptCount val="1"/>
                <c:pt idx="0">
                  <c:v>Began at Age 84</c:v>
                </c:pt>
              </c:strCache>
            </c:strRef>
          </c:tx>
          <c:spPr>
            <a:ln w="15875">
              <a:solidFill>
                <a:prstClr val="black"/>
              </a:solidFill>
            </a:ln>
          </c:spPr>
          <c:marker>
            <c:symbol val="triang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10.2'!$O$18:$S$18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'Figure 10.2'!$Q$24:$U$24</c:f>
              <c:numCache>
                <c:formatCode>0.00</c:formatCode>
                <c:ptCount val="5"/>
                <c:pt idx="0">
                  <c:v>9.3402999999999992</c:v>
                </c:pt>
                <c:pt idx="1">
                  <c:v>9.7846199999999985</c:v>
                </c:pt>
                <c:pt idx="2">
                  <c:v>9.8643799999999988</c:v>
                </c:pt>
                <c:pt idx="3">
                  <c:v>9.5795799999999982</c:v>
                </c:pt>
                <c:pt idx="4">
                  <c:v>8.9302199999999985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81-496B-A4F0-D9F476E62ACC}"/>
            </c:ext>
          </c:extLst>
        </c:ser>
        <c:ser>
          <c:idx val="4"/>
          <c:order val="2"/>
          <c:tx>
            <c:strRef>
              <c:f>'Figure 10.2'!$N$25</c:f>
              <c:strCache>
                <c:ptCount val="1"/>
                <c:pt idx="0">
                  <c:v>Began at Age 88</c:v>
                </c:pt>
              </c:strCache>
            </c:strRef>
          </c:tx>
          <c:spPr>
            <a:ln w="15875">
              <a:solidFill>
                <a:prstClr val="black"/>
              </a:solidFill>
            </a:ln>
          </c:spPr>
          <c:marker>
            <c:symbol val="circle"/>
            <c:size val="4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10.2'!$O$18:$S$18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'Figure 10.2'!$S$25:$W$25</c:f>
              <c:numCache>
                <c:formatCode>0.00</c:formatCode>
                <c:ptCount val="5"/>
                <c:pt idx="0">
                  <c:v>8.2974999999999994</c:v>
                </c:pt>
                <c:pt idx="1">
                  <c:v>9.0959799999999991</c:v>
                </c:pt>
                <c:pt idx="2">
                  <c:v>9.5298999999999996</c:v>
                </c:pt>
                <c:pt idx="3">
                  <c:v>9.5992599999999975</c:v>
                </c:pt>
                <c:pt idx="4">
                  <c:v>9.304059999999998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81-496B-A4F0-D9F476E62ACC}"/>
            </c:ext>
          </c:extLst>
        </c:ser>
        <c:ser>
          <c:idx val="1"/>
          <c:order val="3"/>
          <c:spPr>
            <a:ln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cat>
            <c:numRef>
              <c:f>'Figure 10.2'!$O$18:$S$18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'Figure 10.2'!$O$26:$S$26</c:f>
              <c:numCache>
                <c:formatCode>0.00</c:formatCode>
                <c:ptCount val="5"/>
                <c:pt idx="0">
                  <c:v>9.6382999999999992</c:v>
                </c:pt>
                <c:pt idx="1">
                  <c:v>10.008139999999999</c:v>
                </c:pt>
                <c:pt idx="2">
                  <c:v>9.9944600000000001</c:v>
                </c:pt>
                <c:pt idx="3">
                  <c:v>9.5972600000000003</c:v>
                </c:pt>
                <c:pt idx="4">
                  <c:v>8.816539999999998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81-496B-A4F0-D9F476E62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31520"/>
        <c:axId val="122825536"/>
      </c:lineChart>
      <c:catAx>
        <c:axId val="1019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Years in Study</a:t>
                </a:r>
              </a:p>
            </c:rich>
          </c:tx>
          <c:layout>
            <c:manualLayout>
              <c:xMode val="edge"/>
              <c:yMode val="edge"/>
              <c:x val="0.44118005615160116"/>
              <c:y val="0.911331577979157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2825536"/>
        <c:crosses val="autoZero"/>
        <c:auto val="1"/>
        <c:lblAlgn val="ctr"/>
        <c:lblOffset val="100"/>
        <c:noMultiLvlLbl val="0"/>
      </c:catAx>
      <c:valAx>
        <c:axId val="122825536"/>
        <c:scaling>
          <c:orientation val="minMax"/>
          <c:max val="13"/>
          <c:min val="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Prose Recall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01931520"/>
        <c:crosses val="autoZero"/>
        <c:crossBetween val="between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7.7745143959704568E-2"/>
          <c:y val="2.7614949037372612E-2"/>
          <c:w val="0.89999983691083185"/>
          <c:h val="8.0065409485560263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212422</xdr:colOff>
      <xdr:row>1</xdr:row>
      <xdr:rowOff>199484</xdr:rowOff>
    </xdr:from>
    <xdr:to>
      <xdr:col>29</xdr:col>
      <xdr:colOff>301924</xdr:colOff>
      <xdr:row>16</xdr:row>
      <xdr:rowOff>113222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19176D-DEF6-4942-88B3-C1EC7484A4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212422</xdr:colOff>
      <xdr:row>16</xdr:row>
      <xdr:rowOff>150024</xdr:rowOff>
    </xdr:from>
    <xdr:to>
      <xdr:col>29</xdr:col>
      <xdr:colOff>301924</xdr:colOff>
      <xdr:row>32</xdr:row>
      <xdr:rowOff>68215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A17758-D5D8-43EE-89F7-B10DFF68AC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0.28853</cdr:x>
      <cdr:y>0.15396</cdr:y>
    </cdr:from>
    <cdr:to>
      <cdr:x>0.28966</cdr:x>
      <cdr:y>0.82123</cdr:y>
    </cdr:to>
    <cdr:sp macro="" textlink="">
      <cdr:nvSpPr>
        <cdr:cNvPr id="3" name="Straight Connector 2"/>
        <cdr:cNvSpPr/>
      </cdr:nvSpPr>
      <cdr:spPr>
        <a:xfrm xmlns:a="http://schemas.openxmlformats.org/drawingml/2006/main" flipH="1">
          <a:off x="1415346" y="468308"/>
          <a:ext cx="5504" cy="202966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ysClr val="windowText" lastClr="000000"/>
          </a:solidFill>
          <a:prstDash val="lgDashDot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0.19462</cdr:x>
      <cdr:y>0.14929</cdr:y>
    </cdr:from>
    <cdr:to>
      <cdr:x>0.19693</cdr:x>
      <cdr:y>0.81424</cdr:y>
    </cdr:to>
    <cdr:sp macro="" textlink="">
      <cdr:nvSpPr>
        <cdr:cNvPr id="5" name="Straight Connector 4"/>
        <cdr:cNvSpPr/>
      </cdr:nvSpPr>
      <cdr:spPr>
        <a:xfrm xmlns:a="http://schemas.openxmlformats.org/drawingml/2006/main">
          <a:off x="955683" y="458432"/>
          <a:ext cx="11321" cy="204197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ysClr val="windowText" lastClr="000000"/>
          </a:solidFill>
          <a:prstDash val="lgDashDot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eb%20Pages/PilesOfVariance/Chapter10a/Chapter10a_LRTs_CIs_Fig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RTs"/>
      <sheetName val="Random Effects CIs"/>
      <sheetName val="Figure 10.2"/>
      <sheetName val="Figure 10.3"/>
      <sheetName val="Figure 10.4"/>
    </sheetNames>
    <sheetDataSet>
      <sheetData sheetId="0" refreshError="1"/>
      <sheetData sheetId="1" refreshError="1"/>
      <sheetData sheetId="2">
        <row r="4">
          <cell r="P4">
            <v>82</v>
          </cell>
          <cell r="Q4">
            <v>84</v>
          </cell>
          <cell r="R4">
            <v>86</v>
          </cell>
          <cell r="S4">
            <v>88</v>
          </cell>
          <cell r="T4">
            <v>90</v>
          </cell>
          <cell r="U4">
            <v>92</v>
          </cell>
          <cell r="V4">
            <v>94</v>
          </cell>
        </row>
        <row r="8">
          <cell r="N8" t="str">
            <v>Began at Age 80</v>
          </cell>
          <cell r="P8">
            <v>10.722899999999999</v>
          </cell>
          <cell r="Q8">
            <v>10.49146</v>
          </cell>
          <cell r="R8">
            <v>9.8968999999999987</v>
          </cell>
          <cell r="S8">
            <v>8.9392199999999988</v>
          </cell>
        </row>
        <row r="9">
          <cell r="S9">
            <v>8.9392199999999988</v>
          </cell>
          <cell r="T9">
            <v>7.6184199999999986</v>
          </cell>
          <cell r="U9">
            <v>5.9344999999999981</v>
          </cell>
          <cell r="V9">
            <v>3.887459999999999</v>
          </cell>
        </row>
        <row r="10">
          <cell r="N10" t="str">
            <v>Began at Age 84</v>
          </cell>
          <cell r="Q10">
            <v>9.4140999999999995</v>
          </cell>
          <cell r="R10">
            <v>9.8243399999999994</v>
          </cell>
          <cell r="S10">
            <v>9.871459999999999</v>
          </cell>
          <cell r="T10">
            <v>9.5554599999999983</v>
          </cell>
          <cell r="U10">
            <v>8.876339999999999</v>
          </cell>
        </row>
        <row r="11">
          <cell r="P11">
            <v>8.640740000000001</v>
          </cell>
          <cell r="Q11">
            <v>9.4140999999999995</v>
          </cell>
          <cell r="U11">
            <v>8.876339999999999</v>
          </cell>
          <cell r="V11">
            <v>7.8340999999999994</v>
          </cell>
        </row>
        <row r="12">
          <cell r="P12">
            <v>4.0789000000000009</v>
          </cell>
          <cell r="Q12">
            <v>5.8570599999999997</v>
          </cell>
          <cell r="R12">
            <v>7.2721</v>
          </cell>
          <cell r="S12">
            <v>8.3240199999999991</v>
          </cell>
        </row>
        <row r="13">
          <cell r="N13" t="str">
            <v>Began at Age 88</v>
          </cell>
          <cell r="S13">
            <v>8.3240199999999991</v>
          </cell>
          <cell r="T13">
            <v>9.0128199999999978</v>
          </cell>
          <cell r="U13">
            <v>9.3384999999999998</v>
          </cell>
          <cell r="V13">
            <v>9.3010599999999997</v>
          </cell>
        </row>
        <row r="14">
          <cell r="P14">
            <v>9.9773400000000017</v>
          </cell>
          <cell r="Q14">
            <v>9.8246000000000002</v>
          </cell>
          <cell r="R14">
            <v>9.6541800000000002</v>
          </cell>
          <cell r="S14">
            <v>9.4660799999999998</v>
          </cell>
          <cell r="T14">
            <v>9.2602999999999991</v>
          </cell>
          <cell r="U14">
            <v>9.0368400000000015</v>
          </cell>
          <cell r="V14">
            <v>8.7957000000000001</v>
          </cell>
        </row>
        <row r="18">
          <cell r="O18">
            <v>0</v>
          </cell>
          <cell r="P18">
            <v>2</v>
          </cell>
          <cell r="Q18">
            <v>4</v>
          </cell>
          <cell r="R18">
            <v>6</v>
          </cell>
          <cell r="S18">
            <v>8</v>
          </cell>
        </row>
        <row r="23">
          <cell r="N23" t="str">
            <v>Began at Age 80</v>
          </cell>
          <cell r="O23">
            <v>10.6751</v>
          </cell>
          <cell r="P23">
            <v>10.76526</v>
          </cell>
          <cell r="Q23">
            <v>10.49086</v>
          </cell>
          <cell r="R23">
            <v>9.8519000000000005</v>
          </cell>
          <cell r="S23">
            <v>8.8483800000000006</v>
          </cell>
        </row>
        <row r="24">
          <cell r="N24" t="str">
            <v>Began at Age 84</v>
          </cell>
          <cell r="Q24">
            <v>9.3402999999999992</v>
          </cell>
          <cell r="R24">
            <v>9.7846199999999985</v>
          </cell>
          <cell r="S24">
            <v>9.8643799999999988</v>
          </cell>
          <cell r="T24">
            <v>9.5795799999999982</v>
          </cell>
          <cell r="U24">
            <v>8.9302199999999985</v>
          </cell>
        </row>
        <row r="25">
          <cell r="N25" t="str">
            <v>Began at Age 88</v>
          </cell>
          <cell r="S25">
            <v>8.2974999999999994</v>
          </cell>
          <cell r="T25">
            <v>9.0959799999999991</v>
          </cell>
          <cell r="U25">
            <v>9.5298999999999996</v>
          </cell>
          <cell r="V25">
            <v>9.5992599999999975</v>
          </cell>
          <cell r="W25">
            <v>9.304059999999998</v>
          </cell>
        </row>
        <row r="26">
          <cell r="O26">
            <v>9.6382999999999992</v>
          </cell>
          <cell r="P26">
            <v>10.008139999999999</v>
          </cell>
          <cell r="Q26">
            <v>9.9944600000000001</v>
          </cell>
          <cell r="R26">
            <v>9.5972600000000003</v>
          </cell>
          <cell r="S26">
            <v>8.816539999999998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"/>
  <sheetViews>
    <sheetView workbookViewId="0">
      <selection activeCell="N17" sqref="N17"/>
    </sheetView>
  </sheetViews>
  <sheetFormatPr defaultColWidth="9" defaultRowHeight="14.4" x14ac:dyDescent="0.3"/>
  <cols>
    <col min="1" max="1" width="59.5546875" style="1" customWidth="1"/>
    <col min="2" max="2" width="11.88671875" style="17" customWidth="1"/>
    <col min="3" max="3" width="6.88671875" style="1" bestFit="1" customWidth="1"/>
    <col min="4" max="4" width="9.77734375" style="17" customWidth="1"/>
    <col min="5" max="5" width="7.44140625" style="1" customWidth="1"/>
    <col min="6" max="6" width="7.109375" style="12" bestFit="1" customWidth="1"/>
    <col min="7" max="16384" width="9" style="1"/>
  </cols>
  <sheetData>
    <row r="1" spans="1:7" ht="30.6" customHeight="1" x14ac:dyDescent="0.3">
      <c r="A1" s="82" t="s">
        <v>3</v>
      </c>
      <c r="B1" s="82"/>
      <c r="C1" s="82"/>
      <c r="D1" s="82"/>
      <c r="E1" s="82"/>
      <c r="F1" s="82"/>
    </row>
    <row r="2" spans="1:7" ht="31.95" customHeight="1" x14ac:dyDescent="0.3">
      <c r="A2" s="6" t="s">
        <v>0</v>
      </c>
      <c r="B2" s="15" t="s">
        <v>8</v>
      </c>
      <c r="C2" s="6" t="s">
        <v>4</v>
      </c>
      <c r="D2" s="15" t="s">
        <v>9</v>
      </c>
      <c r="E2" s="6" t="s">
        <v>5</v>
      </c>
      <c r="F2" s="9" t="s">
        <v>6</v>
      </c>
      <c r="G2" s="2"/>
    </row>
    <row r="3" spans="1:7" x14ac:dyDescent="0.3">
      <c r="A3" s="8"/>
      <c r="B3" s="16"/>
      <c r="C3" s="8"/>
      <c r="D3" s="16"/>
      <c r="E3" s="8"/>
      <c r="F3" s="10"/>
      <c r="G3" s="2"/>
    </row>
    <row r="4" spans="1:7" x14ac:dyDescent="0.3">
      <c r="A4" s="13" t="s">
        <v>55</v>
      </c>
      <c r="B4" s="3">
        <v>2850.6264446199998</v>
      </c>
      <c r="C4" s="4">
        <v>5</v>
      </c>
      <c r="D4" s="3"/>
      <c r="E4" s="4"/>
      <c r="F4" s="11"/>
    </row>
    <row r="5" spans="1:7" x14ac:dyDescent="0.3">
      <c r="A5" s="13" t="s">
        <v>57</v>
      </c>
      <c r="B5" s="3">
        <v>2835.3846017199999</v>
      </c>
      <c r="C5" s="4">
        <v>8</v>
      </c>
    </row>
    <row r="6" spans="1:7" x14ac:dyDescent="0.3">
      <c r="A6" s="14" t="s">
        <v>58</v>
      </c>
      <c r="B6" s="3"/>
      <c r="C6" s="4"/>
      <c r="D6" s="3">
        <f>ABS(B4-B5)</f>
        <v>15.241842899999938</v>
      </c>
      <c r="E6" s="4">
        <f>ABS(C4-C5)</f>
        <v>3</v>
      </c>
      <c r="F6" s="11">
        <f>CHIDIST(D6,E6)</f>
        <v>1.6212174615639135E-3</v>
      </c>
    </row>
    <row r="7" spans="1:7" x14ac:dyDescent="0.3">
      <c r="B7" s="3"/>
      <c r="C7" s="4"/>
      <c r="D7" s="3"/>
      <c r="E7" s="4"/>
      <c r="F7" s="11"/>
    </row>
    <row r="8" spans="1:7" x14ac:dyDescent="0.3">
      <c r="A8" s="13" t="s">
        <v>61</v>
      </c>
      <c r="B8" s="3">
        <v>2846.0087693400001</v>
      </c>
      <c r="C8" s="4">
        <v>5</v>
      </c>
      <c r="D8" s="3"/>
      <c r="E8" s="4"/>
      <c r="F8" s="11"/>
    </row>
    <row r="9" spans="1:7" x14ac:dyDescent="0.3">
      <c r="A9" s="13" t="s">
        <v>59</v>
      </c>
      <c r="B9" s="3">
        <v>2835.3846017199999</v>
      </c>
      <c r="C9" s="4">
        <v>8</v>
      </c>
      <c r="D9" s="3"/>
      <c r="E9" s="4"/>
      <c r="F9" s="11"/>
    </row>
    <row r="10" spans="1:7" x14ac:dyDescent="0.3">
      <c r="A10" s="14" t="s">
        <v>60</v>
      </c>
      <c r="B10" s="3"/>
      <c r="C10" s="4"/>
      <c r="D10" s="3">
        <f>ABS(B8-B9)</f>
        <v>10.624167620000208</v>
      </c>
      <c r="E10" s="4">
        <f>ABS(C8-C9)</f>
        <v>3</v>
      </c>
      <c r="F10" s="11">
        <f>CHIDIST(D10,E10)</f>
        <v>1.3941825704199056E-2</v>
      </c>
    </row>
    <row r="11" spans="1:7" x14ac:dyDescent="0.3">
      <c r="A11" s="78"/>
      <c r="B11" s="79"/>
      <c r="C11" s="80"/>
      <c r="D11" s="79"/>
      <c r="E11" s="80"/>
      <c r="F11" s="81"/>
    </row>
    <row r="12" spans="1:7" x14ac:dyDescent="0.3">
      <c r="A12" s="13"/>
      <c r="B12" s="3"/>
      <c r="C12" s="4"/>
      <c r="D12" s="3"/>
      <c r="E12" s="4"/>
      <c r="F12" s="11"/>
    </row>
    <row r="13" spans="1:7" x14ac:dyDescent="0.3">
      <c r="A13" s="13" t="s">
        <v>57</v>
      </c>
      <c r="B13" s="3">
        <v>2835.3846017199999</v>
      </c>
      <c r="C13" s="4">
        <v>8</v>
      </c>
      <c r="D13" s="3"/>
      <c r="E13" s="4"/>
      <c r="F13" s="11"/>
    </row>
    <row r="14" spans="1:7" x14ac:dyDescent="0.3">
      <c r="A14" s="13" t="s">
        <v>64</v>
      </c>
      <c r="B14" s="3">
        <v>2823.8454729700002</v>
      </c>
      <c r="C14" s="4">
        <v>10</v>
      </c>
    </row>
    <row r="15" spans="1:7" x14ac:dyDescent="0.3">
      <c r="A15" s="14" t="s">
        <v>66</v>
      </c>
      <c r="B15" s="3"/>
      <c r="C15" s="4"/>
      <c r="D15" s="3">
        <f>ABS(B13-B14)</f>
        <v>11.539128749999691</v>
      </c>
      <c r="E15" s="4">
        <f>ABS(C13-C14)</f>
        <v>2</v>
      </c>
      <c r="F15" s="11">
        <f>CHIDIST(D15,E15)</f>
        <v>3.1211168545924243E-3</v>
      </c>
    </row>
    <row r="16" spans="1:7" x14ac:dyDescent="0.3">
      <c r="B16" s="3"/>
      <c r="C16" s="4"/>
      <c r="D16" s="3"/>
      <c r="E16" s="4"/>
      <c r="F16" s="11"/>
    </row>
    <row r="17" spans="1:6" x14ac:dyDescent="0.3">
      <c r="A17" s="13" t="s">
        <v>59</v>
      </c>
      <c r="B17" s="3">
        <v>2835.3846017199999</v>
      </c>
      <c r="C17" s="4">
        <v>8</v>
      </c>
      <c r="D17" s="3"/>
      <c r="E17" s="4"/>
      <c r="F17" s="11"/>
    </row>
    <row r="18" spans="1:6" x14ac:dyDescent="0.3">
      <c r="A18" s="13" t="s">
        <v>65</v>
      </c>
      <c r="B18" s="3">
        <v>2818.5452528999999</v>
      </c>
      <c r="C18" s="4">
        <v>10</v>
      </c>
      <c r="D18" s="3"/>
      <c r="E18" s="4"/>
      <c r="F18" s="11"/>
    </row>
    <row r="19" spans="1:6" x14ac:dyDescent="0.3">
      <c r="A19" s="14" t="s">
        <v>67</v>
      </c>
      <c r="B19" s="3"/>
      <c r="C19" s="4"/>
      <c r="D19" s="3">
        <f>ABS(B17-B18)</f>
        <v>16.839348819999941</v>
      </c>
      <c r="E19" s="4">
        <f>ABS(C17-C18)</f>
        <v>2</v>
      </c>
      <c r="F19" s="11">
        <f>CHIDIST(D19,E19)</f>
        <v>2.2048642932118837E-4</v>
      </c>
    </row>
    <row r="20" spans="1:6" x14ac:dyDescent="0.3">
      <c r="A20" s="13"/>
      <c r="B20" s="3"/>
      <c r="C20" s="4"/>
      <c r="D20" s="3"/>
      <c r="E20" s="4"/>
      <c r="F20" s="11"/>
    </row>
    <row r="21" spans="1:6" x14ac:dyDescent="0.3">
      <c r="A21" s="14"/>
      <c r="B21" s="3"/>
      <c r="C21" s="4"/>
      <c r="D21" s="3"/>
      <c r="E21" s="4"/>
      <c r="F21" s="11"/>
    </row>
    <row r="22" spans="1:6" x14ac:dyDescent="0.3">
      <c r="B22" s="3"/>
      <c r="C22" s="4"/>
      <c r="D22" s="3"/>
      <c r="E22" s="4"/>
      <c r="F22" s="11"/>
    </row>
    <row r="23" spans="1:6" x14ac:dyDescent="0.3">
      <c r="A23" s="13"/>
      <c r="B23" s="3"/>
      <c r="C23" s="4"/>
      <c r="D23" s="3"/>
      <c r="E23" s="4"/>
      <c r="F23" s="11"/>
    </row>
    <row r="24" spans="1:6" x14ac:dyDescent="0.3">
      <c r="A24" s="13"/>
      <c r="B24" s="3"/>
      <c r="C24" s="4"/>
      <c r="D24" s="3"/>
      <c r="E24" s="4"/>
      <c r="F24" s="11"/>
    </row>
    <row r="25" spans="1:6" x14ac:dyDescent="0.3">
      <c r="A25" s="14"/>
      <c r="B25" s="3"/>
      <c r="C25" s="4"/>
      <c r="D25" s="3"/>
      <c r="E25" s="4"/>
      <c r="F25" s="11"/>
    </row>
    <row r="26" spans="1:6" x14ac:dyDescent="0.3">
      <c r="B26" s="3"/>
      <c r="C26" s="4"/>
      <c r="D26" s="3"/>
      <c r="E26" s="4"/>
      <c r="F26" s="11"/>
    </row>
    <row r="27" spans="1:6" x14ac:dyDescent="0.3">
      <c r="A27" s="13"/>
      <c r="B27" s="3"/>
      <c r="C27" s="4"/>
      <c r="D27" s="3"/>
      <c r="E27" s="4"/>
      <c r="F27" s="11"/>
    </row>
    <row r="28" spans="1:6" x14ac:dyDescent="0.3">
      <c r="A28" s="13"/>
      <c r="B28" s="3"/>
      <c r="C28" s="4"/>
      <c r="D28" s="3"/>
      <c r="E28" s="4"/>
      <c r="F28" s="11"/>
    </row>
    <row r="29" spans="1:6" x14ac:dyDescent="0.3">
      <c r="A29" s="14"/>
      <c r="B29" s="3"/>
      <c r="C29" s="4"/>
      <c r="D29" s="3"/>
      <c r="E29" s="4"/>
      <c r="F29" s="11"/>
    </row>
    <row r="30" spans="1:6" x14ac:dyDescent="0.3">
      <c r="A30" s="7"/>
      <c r="B30" s="3"/>
      <c r="C30" s="4"/>
      <c r="D30" s="3"/>
      <c r="E30" s="4"/>
      <c r="F30" s="11"/>
    </row>
    <row r="31" spans="1:6" x14ac:dyDescent="0.3">
      <c r="A31" s="13"/>
      <c r="B31" s="3"/>
      <c r="C31" s="4"/>
      <c r="D31" s="3"/>
      <c r="E31" s="4"/>
      <c r="F31" s="11"/>
    </row>
    <row r="32" spans="1:6" x14ac:dyDescent="0.3">
      <c r="A32" s="13"/>
      <c r="B32" s="3"/>
      <c r="C32" s="4"/>
      <c r="D32" s="3"/>
      <c r="E32" s="4"/>
      <c r="F32" s="11"/>
    </row>
    <row r="33" spans="1:6" x14ac:dyDescent="0.3">
      <c r="A33" s="14"/>
      <c r="B33" s="3"/>
      <c r="C33" s="4"/>
      <c r="D33" s="3"/>
      <c r="E33" s="4"/>
      <c r="F33" s="11"/>
    </row>
    <row r="34" spans="1:6" x14ac:dyDescent="0.3">
      <c r="B34" s="3"/>
      <c r="C34" s="4"/>
      <c r="D34" s="3"/>
      <c r="E34" s="4"/>
      <c r="F34" s="11"/>
    </row>
    <row r="35" spans="1:6" x14ac:dyDescent="0.3">
      <c r="A35" s="13"/>
      <c r="B35" s="3"/>
      <c r="C35" s="4"/>
      <c r="D35" s="3"/>
      <c r="E35" s="4"/>
      <c r="F35" s="11"/>
    </row>
    <row r="36" spans="1:6" x14ac:dyDescent="0.3">
      <c r="A36" s="13"/>
      <c r="B36" s="3"/>
      <c r="C36" s="4"/>
      <c r="D36" s="3"/>
      <c r="E36" s="4"/>
      <c r="F36" s="11"/>
    </row>
    <row r="37" spans="1:6" x14ac:dyDescent="0.3">
      <c r="A37" s="14"/>
      <c r="B37" s="3"/>
      <c r="C37" s="4"/>
      <c r="D37" s="3"/>
      <c r="E37" s="4"/>
      <c r="F37" s="11"/>
    </row>
    <row r="38" spans="1:6" x14ac:dyDescent="0.3">
      <c r="A38" s="13"/>
      <c r="B38" s="3"/>
      <c r="C38" s="5"/>
      <c r="D38" s="3"/>
      <c r="E38" s="4"/>
      <c r="F38" s="11"/>
    </row>
    <row r="39" spans="1:6" x14ac:dyDescent="0.3">
      <c r="A39" s="13"/>
      <c r="B39" s="3"/>
      <c r="C39" s="4"/>
      <c r="D39" s="3"/>
      <c r="E39" s="4"/>
      <c r="F39" s="11"/>
    </row>
    <row r="40" spans="1:6" x14ac:dyDescent="0.3">
      <c r="A40" s="14"/>
      <c r="B40" s="3"/>
      <c r="C40" s="4"/>
      <c r="D40" s="3"/>
      <c r="E40" s="4"/>
      <c r="F40" s="11"/>
    </row>
    <row r="41" spans="1:6" x14ac:dyDescent="0.3">
      <c r="A41" s="7"/>
      <c r="B41" s="3"/>
      <c r="C41" s="4"/>
      <c r="D41" s="3"/>
      <c r="E41" s="4"/>
      <c r="F41" s="11"/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F7FBF-08DB-476E-8558-4E75128BB676}">
  <dimension ref="A1:F27"/>
  <sheetViews>
    <sheetView workbookViewId="0">
      <selection activeCell="L8" sqref="L8"/>
    </sheetView>
  </sheetViews>
  <sheetFormatPr defaultRowHeight="14.4" x14ac:dyDescent="0.3"/>
  <cols>
    <col min="1" max="1" width="59.21875" style="61" customWidth="1"/>
    <col min="2" max="3" width="9.44140625" style="63" customWidth="1"/>
    <col min="4" max="4" width="2.5546875" style="61" customWidth="1"/>
    <col min="5" max="6" width="9.109375" style="72" bestFit="1" customWidth="1"/>
    <col min="7" max="252" width="8.88671875" style="61"/>
    <col min="253" max="253" width="34.88671875" style="61" customWidth="1"/>
    <col min="254" max="257" width="9.44140625" style="61" customWidth="1"/>
    <col min="258" max="258" width="4.109375" style="61" customWidth="1"/>
    <col min="259" max="259" width="11.44140625" style="61" customWidth="1"/>
    <col min="260" max="260" width="11.44140625" style="61" bestFit="1" customWidth="1"/>
    <col min="261" max="261" width="11.44140625" style="61" customWidth="1"/>
    <col min="262" max="262" width="11.44140625" style="61" bestFit="1" customWidth="1"/>
    <col min="263" max="508" width="8.88671875" style="61"/>
    <col min="509" max="509" width="34.88671875" style="61" customWidth="1"/>
    <col min="510" max="513" width="9.44140625" style="61" customWidth="1"/>
    <col min="514" max="514" width="4.109375" style="61" customWidth="1"/>
    <col min="515" max="515" width="11.44140625" style="61" customWidth="1"/>
    <col min="516" max="516" width="11.44140625" style="61" bestFit="1" customWidth="1"/>
    <col min="517" max="517" width="11.44140625" style="61" customWidth="1"/>
    <col min="518" max="518" width="11.44140625" style="61" bestFit="1" customWidth="1"/>
    <col min="519" max="764" width="8.88671875" style="61"/>
    <col min="765" max="765" width="34.88671875" style="61" customWidth="1"/>
    <col min="766" max="769" width="9.44140625" style="61" customWidth="1"/>
    <col min="770" max="770" width="4.109375" style="61" customWidth="1"/>
    <col min="771" max="771" width="11.44140625" style="61" customWidth="1"/>
    <col min="772" max="772" width="11.44140625" style="61" bestFit="1" customWidth="1"/>
    <col min="773" max="773" width="11.44140625" style="61" customWidth="1"/>
    <col min="774" max="774" width="11.44140625" style="61" bestFit="1" customWidth="1"/>
    <col min="775" max="1020" width="8.88671875" style="61"/>
    <col min="1021" max="1021" width="34.88671875" style="61" customWidth="1"/>
    <col min="1022" max="1025" width="9.44140625" style="61" customWidth="1"/>
    <col min="1026" max="1026" width="4.109375" style="61" customWidth="1"/>
    <col min="1027" max="1027" width="11.44140625" style="61" customWidth="1"/>
    <col min="1028" max="1028" width="11.44140625" style="61" bestFit="1" customWidth="1"/>
    <col min="1029" max="1029" width="11.44140625" style="61" customWidth="1"/>
    <col min="1030" max="1030" width="11.44140625" style="61" bestFit="1" customWidth="1"/>
    <col min="1031" max="1276" width="8.88671875" style="61"/>
    <col min="1277" max="1277" width="34.88671875" style="61" customWidth="1"/>
    <col min="1278" max="1281" width="9.44140625" style="61" customWidth="1"/>
    <col min="1282" max="1282" width="4.109375" style="61" customWidth="1"/>
    <col min="1283" max="1283" width="11.44140625" style="61" customWidth="1"/>
    <col min="1284" max="1284" width="11.44140625" style="61" bestFit="1" customWidth="1"/>
    <col min="1285" max="1285" width="11.44140625" style="61" customWidth="1"/>
    <col min="1286" max="1286" width="11.44140625" style="61" bestFit="1" customWidth="1"/>
    <col min="1287" max="1532" width="8.88671875" style="61"/>
    <col min="1533" max="1533" width="34.88671875" style="61" customWidth="1"/>
    <col min="1534" max="1537" width="9.44140625" style="61" customWidth="1"/>
    <col min="1538" max="1538" width="4.109375" style="61" customWidth="1"/>
    <col min="1539" max="1539" width="11.44140625" style="61" customWidth="1"/>
    <col min="1540" max="1540" width="11.44140625" style="61" bestFit="1" customWidth="1"/>
    <col min="1541" max="1541" width="11.44140625" style="61" customWidth="1"/>
    <col min="1542" max="1542" width="11.44140625" style="61" bestFit="1" customWidth="1"/>
    <col min="1543" max="1788" width="8.88671875" style="61"/>
    <col min="1789" max="1789" width="34.88671875" style="61" customWidth="1"/>
    <col min="1790" max="1793" width="9.44140625" style="61" customWidth="1"/>
    <col min="1794" max="1794" width="4.109375" style="61" customWidth="1"/>
    <col min="1795" max="1795" width="11.44140625" style="61" customWidth="1"/>
    <col min="1796" max="1796" width="11.44140625" style="61" bestFit="1" customWidth="1"/>
    <col min="1797" max="1797" width="11.44140625" style="61" customWidth="1"/>
    <col min="1798" max="1798" width="11.44140625" style="61" bestFit="1" customWidth="1"/>
    <col min="1799" max="2044" width="8.88671875" style="61"/>
    <col min="2045" max="2045" width="34.88671875" style="61" customWidth="1"/>
    <col min="2046" max="2049" width="9.44140625" style="61" customWidth="1"/>
    <col min="2050" max="2050" width="4.109375" style="61" customWidth="1"/>
    <col min="2051" max="2051" width="11.44140625" style="61" customWidth="1"/>
    <col min="2052" max="2052" width="11.44140625" style="61" bestFit="1" customWidth="1"/>
    <col min="2053" max="2053" width="11.44140625" style="61" customWidth="1"/>
    <col min="2054" max="2054" width="11.44140625" style="61" bestFit="1" customWidth="1"/>
    <col min="2055" max="2300" width="8.88671875" style="61"/>
    <col min="2301" max="2301" width="34.88671875" style="61" customWidth="1"/>
    <col min="2302" max="2305" width="9.44140625" style="61" customWidth="1"/>
    <col min="2306" max="2306" width="4.109375" style="61" customWidth="1"/>
    <col min="2307" max="2307" width="11.44140625" style="61" customWidth="1"/>
    <col min="2308" max="2308" width="11.44140625" style="61" bestFit="1" customWidth="1"/>
    <col min="2309" max="2309" width="11.44140625" style="61" customWidth="1"/>
    <col min="2310" max="2310" width="11.44140625" style="61" bestFit="1" customWidth="1"/>
    <col min="2311" max="2556" width="8.88671875" style="61"/>
    <col min="2557" max="2557" width="34.88671875" style="61" customWidth="1"/>
    <col min="2558" max="2561" width="9.44140625" style="61" customWidth="1"/>
    <col min="2562" max="2562" width="4.109375" style="61" customWidth="1"/>
    <col min="2563" max="2563" width="11.44140625" style="61" customWidth="1"/>
    <col min="2564" max="2564" width="11.44140625" style="61" bestFit="1" customWidth="1"/>
    <col min="2565" max="2565" width="11.44140625" style="61" customWidth="1"/>
    <col min="2566" max="2566" width="11.44140625" style="61" bestFit="1" customWidth="1"/>
    <col min="2567" max="2812" width="8.88671875" style="61"/>
    <col min="2813" max="2813" width="34.88671875" style="61" customWidth="1"/>
    <col min="2814" max="2817" width="9.44140625" style="61" customWidth="1"/>
    <col min="2818" max="2818" width="4.109375" style="61" customWidth="1"/>
    <col min="2819" max="2819" width="11.44140625" style="61" customWidth="1"/>
    <col min="2820" max="2820" width="11.44140625" style="61" bestFit="1" customWidth="1"/>
    <col min="2821" max="2821" width="11.44140625" style="61" customWidth="1"/>
    <col min="2822" max="2822" width="11.44140625" style="61" bestFit="1" customWidth="1"/>
    <col min="2823" max="3068" width="8.88671875" style="61"/>
    <col min="3069" max="3069" width="34.88671875" style="61" customWidth="1"/>
    <col min="3070" max="3073" width="9.44140625" style="61" customWidth="1"/>
    <col min="3074" max="3074" width="4.109375" style="61" customWidth="1"/>
    <col min="3075" max="3075" width="11.44140625" style="61" customWidth="1"/>
    <col min="3076" max="3076" width="11.44140625" style="61" bestFit="1" customWidth="1"/>
    <col min="3077" max="3077" width="11.44140625" style="61" customWidth="1"/>
    <col min="3078" max="3078" width="11.44140625" style="61" bestFit="1" customWidth="1"/>
    <col min="3079" max="3324" width="8.88671875" style="61"/>
    <col min="3325" max="3325" width="34.88671875" style="61" customWidth="1"/>
    <col min="3326" max="3329" width="9.44140625" style="61" customWidth="1"/>
    <col min="3330" max="3330" width="4.109375" style="61" customWidth="1"/>
    <col min="3331" max="3331" width="11.44140625" style="61" customWidth="1"/>
    <col min="3332" max="3332" width="11.44140625" style="61" bestFit="1" customWidth="1"/>
    <col min="3333" max="3333" width="11.44140625" style="61" customWidth="1"/>
    <col min="3334" max="3334" width="11.44140625" style="61" bestFit="1" customWidth="1"/>
    <col min="3335" max="3580" width="8.88671875" style="61"/>
    <col min="3581" max="3581" width="34.88671875" style="61" customWidth="1"/>
    <col min="3582" max="3585" width="9.44140625" style="61" customWidth="1"/>
    <col min="3586" max="3586" width="4.109375" style="61" customWidth="1"/>
    <col min="3587" max="3587" width="11.44140625" style="61" customWidth="1"/>
    <col min="3588" max="3588" width="11.44140625" style="61" bestFit="1" customWidth="1"/>
    <col min="3589" max="3589" width="11.44140625" style="61" customWidth="1"/>
    <col min="3590" max="3590" width="11.44140625" style="61" bestFit="1" customWidth="1"/>
    <col min="3591" max="3836" width="8.88671875" style="61"/>
    <col min="3837" max="3837" width="34.88671875" style="61" customWidth="1"/>
    <col min="3838" max="3841" width="9.44140625" style="61" customWidth="1"/>
    <col min="3842" max="3842" width="4.109375" style="61" customWidth="1"/>
    <col min="3843" max="3843" width="11.44140625" style="61" customWidth="1"/>
    <col min="3844" max="3844" width="11.44140625" style="61" bestFit="1" customWidth="1"/>
    <col min="3845" max="3845" width="11.44140625" style="61" customWidth="1"/>
    <col min="3846" max="3846" width="11.44140625" style="61" bestFit="1" customWidth="1"/>
    <col min="3847" max="4092" width="8.88671875" style="61"/>
    <col min="4093" max="4093" width="34.88671875" style="61" customWidth="1"/>
    <col min="4094" max="4097" width="9.44140625" style="61" customWidth="1"/>
    <col min="4098" max="4098" width="4.109375" style="61" customWidth="1"/>
    <col min="4099" max="4099" width="11.44140625" style="61" customWidth="1"/>
    <col min="4100" max="4100" width="11.44140625" style="61" bestFit="1" customWidth="1"/>
    <col min="4101" max="4101" width="11.44140625" style="61" customWidth="1"/>
    <col min="4102" max="4102" width="11.44140625" style="61" bestFit="1" customWidth="1"/>
    <col min="4103" max="4348" width="8.88671875" style="61"/>
    <col min="4349" max="4349" width="34.88671875" style="61" customWidth="1"/>
    <col min="4350" max="4353" width="9.44140625" style="61" customWidth="1"/>
    <col min="4354" max="4354" width="4.109375" style="61" customWidth="1"/>
    <col min="4355" max="4355" width="11.44140625" style="61" customWidth="1"/>
    <col min="4356" max="4356" width="11.44140625" style="61" bestFit="1" customWidth="1"/>
    <col min="4357" max="4357" width="11.44140625" style="61" customWidth="1"/>
    <col min="4358" max="4358" width="11.44140625" style="61" bestFit="1" customWidth="1"/>
    <col min="4359" max="4604" width="8.88671875" style="61"/>
    <col min="4605" max="4605" width="34.88671875" style="61" customWidth="1"/>
    <col min="4606" max="4609" width="9.44140625" style="61" customWidth="1"/>
    <col min="4610" max="4610" width="4.109375" style="61" customWidth="1"/>
    <col min="4611" max="4611" width="11.44140625" style="61" customWidth="1"/>
    <col min="4612" max="4612" width="11.44140625" style="61" bestFit="1" customWidth="1"/>
    <col min="4613" max="4613" width="11.44140625" style="61" customWidth="1"/>
    <col min="4614" max="4614" width="11.44140625" style="61" bestFit="1" customWidth="1"/>
    <col min="4615" max="4860" width="8.88671875" style="61"/>
    <col min="4861" max="4861" width="34.88671875" style="61" customWidth="1"/>
    <col min="4862" max="4865" width="9.44140625" style="61" customWidth="1"/>
    <col min="4866" max="4866" width="4.109375" style="61" customWidth="1"/>
    <col min="4867" max="4867" width="11.44140625" style="61" customWidth="1"/>
    <col min="4868" max="4868" width="11.44140625" style="61" bestFit="1" customWidth="1"/>
    <col min="4869" max="4869" width="11.44140625" style="61" customWidth="1"/>
    <col min="4870" max="4870" width="11.44140625" style="61" bestFit="1" customWidth="1"/>
    <col min="4871" max="5116" width="8.88671875" style="61"/>
    <col min="5117" max="5117" width="34.88671875" style="61" customWidth="1"/>
    <col min="5118" max="5121" width="9.44140625" style="61" customWidth="1"/>
    <col min="5122" max="5122" width="4.109375" style="61" customWidth="1"/>
    <col min="5123" max="5123" width="11.44140625" style="61" customWidth="1"/>
    <col min="5124" max="5124" width="11.44140625" style="61" bestFit="1" customWidth="1"/>
    <col min="5125" max="5125" width="11.44140625" style="61" customWidth="1"/>
    <col min="5126" max="5126" width="11.44140625" style="61" bestFit="1" customWidth="1"/>
    <col min="5127" max="5372" width="8.88671875" style="61"/>
    <col min="5373" max="5373" width="34.88671875" style="61" customWidth="1"/>
    <col min="5374" max="5377" width="9.44140625" style="61" customWidth="1"/>
    <col min="5378" max="5378" width="4.109375" style="61" customWidth="1"/>
    <col min="5379" max="5379" width="11.44140625" style="61" customWidth="1"/>
    <col min="5380" max="5380" width="11.44140625" style="61" bestFit="1" customWidth="1"/>
    <col min="5381" max="5381" width="11.44140625" style="61" customWidth="1"/>
    <col min="5382" max="5382" width="11.44140625" style="61" bestFit="1" customWidth="1"/>
    <col min="5383" max="5628" width="8.88671875" style="61"/>
    <col min="5629" max="5629" width="34.88671875" style="61" customWidth="1"/>
    <col min="5630" max="5633" width="9.44140625" style="61" customWidth="1"/>
    <col min="5634" max="5634" width="4.109375" style="61" customWidth="1"/>
    <col min="5635" max="5635" width="11.44140625" style="61" customWidth="1"/>
    <col min="5636" max="5636" width="11.44140625" style="61" bestFit="1" customWidth="1"/>
    <col min="5637" max="5637" width="11.44140625" style="61" customWidth="1"/>
    <col min="5638" max="5638" width="11.44140625" style="61" bestFit="1" customWidth="1"/>
    <col min="5639" max="5884" width="8.88671875" style="61"/>
    <col min="5885" max="5885" width="34.88671875" style="61" customWidth="1"/>
    <col min="5886" max="5889" width="9.44140625" style="61" customWidth="1"/>
    <col min="5890" max="5890" width="4.109375" style="61" customWidth="1"/>
    <col min="5891" max="5891" width="11.44140625" style="61" customWidth="1"/>
    <col min="5892" max="5892" width="11.44140625" style="61" bestFit="1" customWidth="1"/>
    <col min="5893" max="5893" width="11.44140625" style="61" customWidth="1"/>
    <col min="5894" max="5894" width="11.44140625" style="61" bestFit="1" customWidth="1"/>
    <col min="5895" max="6140" width="8.88671875" style="61"/>
    <col min="6141" max="6141" width="34.88671875" style="61" customWidth="1"/>
    <col min="6142" max="6145" width="9.44140625" style="61" customWidth="1"/>
    <col min="6146" max="6146" width="4.109375" style="61" customWidth="1"/>
    <col min="6147" max="6147" width="11.44140625" style="61" customWidth="1"/>
    <col min="6148" max="6148" width="11.44140625" style="61" bestFit="1" customWidth="1"/>
    <col min="6149" max="6149" width="11.44140625" style="61" customWidth="1"/>
    <col min="6150" max="6150" width="11.44140625" style="61" bestFit="1" customWidth="1"/>
    <col min="6151" max="6396" width="8.88671875" style="61"/>
    <col min="6397" max="6397" width="34.88671875" style="61" customWidth="1"/>
    <col min="6398" max="6401" width="9.44140625" style="61" customWidth="1"/>
    <col min="6402" max="6402" width="4.109375" style="61" customWidth="1"/>
    <col min="6403" max="6403" width="11.44140625" style="61" customWidth="1"/>
    <col min="6404" max="6404" width="11.44140625" style="61" bestFit="1" customWidth="1"/>
    <col min="6405" max="6405" width="11.44140625" style="61" customWidth="1"/>
    <col min="6406" max="6406" width="11.44140625" style="61" bestFit="1" customWidth="1"/>
    <col min="6407" max="6652" width="8.88671875" style="61"/>
    <col min="6653" max="6653" width="34.88671875" style="61" customWidth="1"/>
    <col min="6654" max="6657" width="9.44140625" style="61" customWidth="1"/>
    <col min="6658" max="6658" width="4.109375" style="61" customWidth="1"/>
    <col min="6659" max="6659" width="11.44140625" style="61" customWidth="1"/>
    <col min="6660" max="6660" width="11.44140625" style="61" bestFit="1" customWidth="1"/>
    <col min="6661" max="6661" width="11.44140625" style="61" customWidth="1"/>
    <col min="6662" max="6662" width="11.44140625" style="61" bestFit="1" customWidth="1"/>
    <col min="6663" max="6908" width="8.88671875" style="61"/>
    <col min="6909" max="6909" width="34.88671875" style="61" customWidth="1"/>
    <col min="6910" max="6913" width="9.44140625" style="61" customWidth="1"/>
    <col min="6914" max="6914" width="4.109375" style="61" customWidth="1"/>
    <col min="6915" max="6915" width="11.44140625" style="61" customWidth="1"/>
    <col min="6916" max="6916" width="11.44140625" style="61" bestFit="1" customWidth="1"/>
    <col min="6917" max="6917" width="11.44140625" style="61" customWidth="1"/>
    <col min="6918" max="6918" width="11.44140625" style="61" bestFit="1" customWidth="1"/>
    <col min="6919" max="7164" width="8.88671875" style="61"/>
    <col min="7165" max="7165" width="34.88671875" style="61" customWidth="1"/>
    <col min="7166" max="7169" width="9.44140625" style="61" customWidth="1"/>
    <col min="7170" max="7170" width="4.109375" style="61" customWidth="1"/>
    <col min="7171" max="7171" width="11.44140625" style="61" customWidth="1"/>
    <col min="7172" max="7172" width="11.44140625" style="61" bestFit="1" customWidth="1"/>
    <col min="7173" max="7173" width="11.44140625" style="61" customWidth="1"/>
    <col min="7174" max="7174" width="11.44140625" style="61" bestFit="1" customWidth="1"/>
    <col min="7175" max="7420" width="8.88671875" style="61"/>
    <col min="7421" max="7421" width="34.88671875" style="61" customWidth="1"/>
    <col min="7422" max="7425" width="9.44140625" style="61" customWidth="1"/>
    <col min="7426" max="7426" width="4.109375" style="61" customWidth="1"/>
    <col min="7427" max="7427" width="11.44140625" style="61" customWidth="1"/>
    <col min="7428" max="7428" width="11.44140625" style="61" bestFit="1" customWidth="1"/>
    <col min="7429" max="7429" width="11.44140625" style="61" customWidth="1"/>
    <col min="7430" max="7430" width="11.44140625" style="61" bestFit="1" customWidth="1"/>
    <col min="7431" max="7676" width="8.88671875" style="61"/>
    <col min="7677" max="7677" width="34.88671875" style="61" customWidth="1"/>
    <col min="7678" max="7681" width="9.44140625" style="61" customWidth="1"/>
    <col min="7682" max="7682" width="4.109375" style="61" customWidth="1"/>
    <col min="7683" max="7683" width="11.44140625" style="61" customWidth="1"/>
    <col min="7684" max="7684" width="11.44140625" style="61" bestFit="1" customWidth="1"/>
    <col min="7685" max="7685" width="11.44140625" style="61" customWidth="1"/>
    <col min="7686" max="7686" width="11.44140625" style="61" bestFit="1" customWidth="1"/>
    <col min="7687" max="7932" width="8.88671875" style="61"/>
    <col min="7933" max="7933" width="34.88671875" style="61" customWidth="1"/>
    <col min="7934" max="7937" width="9.44140625" style="61" customWidth="1"/>
    <col min="7938" max="7938" width="4.109375" style="61" customWidth="1"/>
    <col min="7939" max="7939" width="11.44140625" style="61" customWidth="1"/>
    <col min="7940" max="7940" width="11.44140625" style="61" bestFit="1" customWidth="1"/>
    <col min="7941" max="7941" width="11.44140625" style="61" customWidth="1"/>
    <col min="7942" max="7942" width="11.44140625" style="61" bestFit="1" customWidth="1"/>
    <col min="7943" max="8188" width="8.88671875" style="61"/>
    <col min="8189" max="8189" width="34.88671875" style="61" customWidth="1"/>
    <col min="8190" max="8193" width="9.44140625" style="61" customWidth="1"/>
    <col min="8194" max="8194" width="4.109375" style="61" customWidth="1"/>
    <col min="8195" max="8195" width="11.44140625" style="61" customWidth="1"/>
    <col min="8196" max="8196" width="11.44140625" style="61" bestFit="1" customWidth="1"/>
    <col min="8197" max="8197" width="11.44140625" style="61" customWidth="1"/>
    <col min="8198" max="8198" width="11.44140625" style="61" bestFit="1" customWidth="1"/>
    <col min="8199" max="8444" width="8.88671875" style="61"/>
    <col min="8445" max="8445" width="34.88671875" style="61" customWidth="1"/>
    <col min="8446" max="8449" width="9.44140625" style="61" customWidth="1"/>
    <col min="8450" max="8450" width="4.109375" style="61" customWidth="1"/>
    <col min="8451" max="8451" width="11.44140625" style="61" customWidth="1"/>
    <col min="8452" max="8452" width="11.44140625" style="61" bestFit="1" customWidth="1"/>
    <col min="8453" max="8453" width="11.44140625" style="61" customWidth="1"/>
    <col min="8454" max="8454" width="11.44140625" style="61" bestFit="1" customWidth="1"/>
    <col min="8455" max="8700" width="8.88671875" style="61"/>
    <col min="8701" max="8701" width="34.88671875" style="61" customWidth="1"/>
    <col min="8702" max="8705" width="9.44140625" style="61" customWidth="1"/>
    <col min="8706" max="8706" width="4.109375" style="61" customWidth="1"/>
    <col min="8707" max="8707" width="11.44140625" style="61" customWidth="1"/>
    <col min="8708" max="8708" width="11.44140625" style="61" bestFit="1" customWidth="1"/>
    <col min="8709" max="8709" width="11.44140625" style="61" customWidth="1"/>
    <col min="8710" max="8710" width="11.44140625" style="61" bestFit="1" customWidth="1"/>
    <col min="8711" max="8956" width="8.88671875" style="61"/>
    <col min="8957" max="8957" width="34.88671875" style="61" customWidth="1"/>
    <col min="8958" max="8961" width="9.44140625" style="61" customWidth="1"/>
    <col min="8962" max="8962" width="4.109375" style="61" customWidth="1"/>
    <col min="8963" max="8963" width="11.44140625" style="61" customWidth="1"/>
    <col min="8964" max="8964" width="11.44140625" style="61" bestFit="1" customWidth="1"/>
    <col min="8965" max="8965" width="11.44140625" style="61" customWidth="1"/>
    <col min="8966" max="8966" width="11.44140625" style="61" bestFit="1" customWidth="1"/>
    <col min="8967" max="9212" width="8.88671875" style="61"/>
    <col min="9213" max="9213" width="34.88671875" style="61" customWidth="1"/>
    <col min="9214" max="9217" width="9.44140625" style="61" customWidth="1"/>
    <col min="9218" max="9218" width="4.109375" style="61" customWidth="1"/>
    <col min="9219" max="9219" width="11.44140625" style="61" customWidth="1"/>
    <col min="9220" max="9220" width="11.44140625" style="61" bestFit="1" customWidth="1"/>
    <col min="9221" max="9221" width="11.44140625" style="61" customWidth="1"/>
    <col min="9222" max="9222" width="11.44140625" style="61" bestFit="1" customWidth="1"/>
    <col min="9223" max="9468" width="8.88671875" style="61"/>
    <col min="9469" max="9469" width="34.88671875" style="61" customWidth="1"/>
    <col min="9470" max="9473" width="9.44140625" style="61" customWidth="1"/>
    <col min="9474" max="9474" width="4.109375" style="61" customWidth="1"/>
    <col min="9475" max="9475" width="11.44140625" style="61" customWidth="1"/>
    <col min="9476" max="9476" width="11.44140625" style="61" bestFit="1" customWidth="1"/>
    <col min="9477" max="9477" width="11.44140625" style="61" customWidth="1"/>
    <col min="9478" max="9478" width="11.44140625" style="61" bestFit="1" customWidth="1"/>
    <col min="9479" max="9724" width="8.88671875" style="61"/>
    <col min="9725" max="9725" width="34.88671875" style="61" customWidth="1"/>
    <col min="9726" max="9729" width="9.44140625" style="61" customWidth="1"/>
    <col min="9730" max="9730" width="4.109375" style="61" customWidth="1"/>
    <col min="9731" max="9731" width="11.44140625" style="61" customWidth="1"/>
    <col min="9732" max="9732" width="11.44140625" style="61" bestFit="1" customWidth="1"/>
    <col min="9733" max="9733" width="11.44140625" style="61" customWidth="1"/>
    <col min="9734" max="9734" width="11.44140625" style="61" bestFit="1" customWidth="1"/>
    <col min="9735" max="9980" width="8.88671875" style="61"/>
    <col min="9981" max="9981" width="34.88671875" style="61" customWidth="1"/>
    <col min="9982" max="9985" width="9.44140625" style="61" customWidth="1"/>
    <col min="9986" max="9986" width="4.109375" style="61" customWidth="1"/>
    <col min="9987" max="9987" width="11.44140625" style="61" customWidth="1"/>
    <col min="9988" max="9988" width="11.44140625" style="61" bestFit="1" customWidth="1"/>
    <col min="9989" max="9989" width="11.44140625" style="61" customWidth="1"/>
    <col min="9990" max="9990" width="11.44140625" style="61" bestFit="1" customWidth="1"/>
    <col min="9991" max="10236" width="8.88671875" style="61"/>
    <col min="10237" max="10237" width="34.88671875" style="61" customWidth="1"/>
    <col min="10238" max="10241" width="9.44140625" style="61" customWidth="1"/>
    <col min="10242" max="10242" width="4.109375" style="61" customWidth="1"/>
    <col min="10243" max="10243" width="11.44140625" style="61" customWidth="1"/>
    <col min="10244" max="10244" width="11.44140625" style="61" bestFit="1" customWidth="1"/>
    <col min="10245" max="10245" width="11.44140625" style="61" customWidth="1"/>
    <col min="10246" max="10246" width="11.44140625" style="61" bestFit="1" customWidth="1"/>
    <col min="10247" max="10492" width="8.88671875" style="61"/>
    <col min="10493" max="10493" width="34.88671875" style="61" customWidth="1"/>
    <col min="10494" max="10497" width="9.44140625" style="61" customWidth="1"/>
    <col min="10498" max="10498" width="4.109375" style="61" customWidth="1"/>
    <col min="10499" max="10499" width="11.44140625" style="61" customWidth="1"/>
    <col min="10500" max="10500" width="11.44140625" style="61" bestFit="1" customWidth="1"/>
    <col min="10501" max="10501" width="11.44140625" style="61" customWidth="1"/>
    <col min="10502" max="10502" width="11.44140625" style="61" bestFit="1" customWidth="1"/>
    <col min="10503" max="10748" width="8.88671875" style="61"/>
    <col min="10749" max="10749" width="34.88671875" style="61" customWidth="1"/>
    <col min="10750" max="10753" width="9.44140625" style="61" customWidth="1"/>
    <col min="10754" max="10754" width="4.109375" style="61" customWidth="1"/>
    <col min="10755" max="10755" width="11.44140625" style="61" customWidth="1"/>
    <col min="10756" max="10756" width="11.44140625" style="61" bestFit="1" customWidth="1"/>
    <col min="10757" max="10757" width="11.44140625" style="61" customWidth="1"/>
    <col min="10758" max="10758" width="11.44140625" style="61" bestFit="1" customWidth="1"/>
    <col min="10759" max="11004" width="8.88671875" style="61"/>
    <col min="11005" max="11005" width="34.88671875" style="61" customWidth="1"/>
    <col min="11006" max="11009" width="9.44140625" style="61" customWidth="1"/>
    <col min="11010" max="11010" width="4.109375" style="61" customWidth="1"/>
    <col min="11011" max="11011" width="11.44140625" style="61" customWidth="1"/>
    <col min="11012" max="11012" width="11.44140625" style="61" bestFit="1" customWidth="1"/>
    <col min="11013" max="11013" width="11.44140625" style="61" customWidth="1"/>
    <col min="11014" max="11014" width="11.44140625" style="61" bestFit="1" customWidth="1"/>
    <col min="11015" max="11260" width="8.88671875" style="61"/>
    <col min="11261" max="11261" width="34.88671875" style="61" customWidth="1"/>
    <col min="11262" max="11265" width="9.44140625" style="61" customWidth="1"/>
    <col min="11266" max="11266" width="4.109375" style="61" customWidth="1"/>
    <col min="11267" max="11267" width="11.44140625" style="61" customWidth="1"/>
    <col min="11268" max="11268" width="11.44140625" style="61" bestFit="1" customWidth="1"/>
    <col min="11269" max="11269" width="11.44140625" style="61" customWidth="1"/>
    <col min="11270" max="11270" width="11.44140625" style="61" bestFit="1" customWidth="1"/>
    <col min="11271" max="11516" width="8.88671875" style="61"/>
    <col min="11517" max="11517" width="34.88671875" style="61" customWidth="1"/>
    <col min="11518" max="11521" width="9.44140625" style="61" customWidth="1"/>
    <col min="11522" max="11522" width="4.109375" style="61" customWidth="1"/>
    <col min="11523" max="11523" width="11.44140625" style="61" customWidth="1"/>
    <col min="11524" max="11524" width="11.44140625" style="61" bestFit="1" customWidth="1"/>
    <col min="11525" max="11525" width="11.44140625" style="61" customWidth="1"/>
    <col min="11526" max="11526" width="11.44140625" style="61" bestFit="1" customWidth="1"/>
    <col min="11527" max="11772" width="8.88671875" style="61"/>
    <col min="11773" max="11773" width="34.88671875" style="61" customWidth="1"/>
    <col min="11774" max="11777" width="9.44140625" style="61" customWidth="1"/>
    <col min="11778" max="11778" width="4.109375" style="61" customWidth="1"/>
    <col min="11779" max="11779" width="11.44140625" style="61" customWidth="1"/>
    <col min="11780" max="11780" width="11.44140625" style="61" bestFit="1" customWidth="1"/>
    <col min="11781" max="11781" width="11.44140625" style="61" customWidth="1"/>
    <col min="11782" max="11782" width="11.44140625" style="61" bestFit="1" customWidth="1"/>
    <col min="11783" max="12028" width="8.88671875" style="61"/>
    <col min="12029" max="12029" width="34.88671875" style="61" customWidth="1"/>
    <col min="12030" max="12033" width="9.44140625" style="61" customWidth="1"/>
    <col min="12034" max="12034" width="4.109375" style="61" customWidth="1"/>
    <col min="12035" max="12035" width="11.44140625" style="61" customWidth="1"/>
    <col min="12036" max="12036" width="11.44140625" style="61" bestFit="1" customWidth="1"/>
    <col min="12037" max="12037" width="11.44140625" style="61" customWidth="1"/>
    <col min="12038" max="12038" width="11.44140625" style="61" bestFit="1" customWidth="1"/>
    <col min="12039" max="12284" width="8.88671875" style="61"/>
    <col min="12285" max="12285" width="34.88671875" style="61" customWidth="1"/>
    <col min="12286" max="12289" width="9.44140625" style="61" customWidth="1"/>
    <col min="12290" max="12290" width="4.109375" style="61" customWidth="1"/>
    <col min="12291" max="12291" width="11.44140625" style="61" customWidth="1"/>
    <col min="12292" max="12292" width="11.44140625" style="61" bestFit="1" customWidth="1"/>
    <col min="12293" max="12293" width="11.44140625" style="61" customWidth="1"/>
    <col min="12294" max="12294" width="11.44140625" style="61" bestFit="1" customWidth="1"/>
    <col min="12295" max="12540" width="8.88671875" style="61"/>
    <col min="12541" max="12541" width="34.88671875" style="61" customWidth="1"/>
    <col min="12542" max="12545" width="9.44140625" style="61" customWidth="1"/>
    <col min="12546" max="12546" width="4.109375" style="61" customWidth="1"/>
    <col min="12547" max="12547" width="11.44140625" style="61" customWidth="1"/>
    <col min="12548" max="12548" width="11.44140625" style="61" bestFit="1" customWidth="1"/>
    <col min="12549" max="12549" width="11.44140625" style="61" customWidth="1"/>
    <col min="12550" max="12550" width="11.44140625" style="61" bestFit="1" customWidth="1"/>
    <col min="12551" max="12796" width="8.88671875" style="61"/>
    <col min="12797" max="12797" width="34.88671875" style="61" customWidth="1"/>
    <col min="12798" max="12801" width="9.44140625" style="61" customWidth="1"/>
    <col min="12802" max="12802" width="4.109375" style="61" customWidth="1"/>
    <col min="12803" max="12803" width="11.44140625" style="61" customWidth="1"/>
    <col min="12804" max="12804" width="11.44140625" style="61" bestFit="1" customWidth="1"/>
    <col min="12805" max="12805" width="11.44140625" style="61" customWidth="1"/>
    <col min="12806" max="12806" width="11.44140625" style="61" bestFit="1" customWidth="1"/>
    <col min="12807" max="13052" width="8.88671875" style="61"/>
    <col min="13053" max="13053" width="34.88671875" style="61" customWidth="1"/>
    <col min="13054" max="13057" width="9.44140625" style="61" customWidth="1"/>
    <col min="13058" max="13058" width="4.109375" style="61" customWidth="1"/>
    <col min="13059" max="13059" width="11.44140625" style="61" customWidth="1"/>
    <col min="13060" max="13060" width="11.44140625" style="61" bestFit="1" customWidth="1"/>
    <col min="13061" max="13061" width="11.44140625" style="61" customWidth="1"/>
    <col min="13062" max="13062" width="11.44140625" style="61" bestFit="1" customWidth="1"/>
    <col min="13063" max="13308" width="8.88671875" style="61"/>
    <col min="13309" max="13309" width="34.88671875" style="61" customWidth="1"/>
    <col min="13310" max="13313" width="9.44140625" style="61" customWidth="1"/>
    <col min="13314" max="13314" width="4.109375" style="61" customWidth="1"/>
    <col min="13315" max="13315" width="11.44140625" style="61" customWidth="1"/>
    <col min="13316" max="13316" width="11.44140625" style="61" bestFit="1" customWidth="1"/>
    <col min="13317" max="13317" width="11.44140625" style="61" customWidth="1"/>
    <col min="13318" max="13318" width="11.44140625" style="61" bestFit="1" customWidth="1"/>
    <col min="13319" max="13564" width="8.88671875" style="61"/>
    <col min="13565" max="13565" width="34.88671875" style="61" customWidth="1"/>
    <col min="13566" max="13569" width="9.44140625" style="61" customWidth="1"/>
    <col min="13570" max="13570" width="4.109375" style="61" customWidth="1"/>
    <col min="13571" max="13571" width="11.44140625" style="61" customWidth="1"/>
    <col min="13572" max="13572" width="11.44140625" style="61" bestFit="1" customWidth="1"/>
    <col min="13573" max="13573" width="11.44140625" style="61" customWidth="1"/>
    <col min="13574" max="13574" width="11.44140625" style="61" bestFit="1" customWidth="1"/>
    <col min="13575" max="13820" width="8.88671875" style="61"/>
    <col min="13821" max="13821" width="34.88671875" style="61" customWidth="1"/>
    <col min="13822" max="13825" width="9.44140625" style="61" customWidth="1"/>
    <col min="13826" max="13826" width="4.109375" style="61" customWidth="1"/>
    <col min="13827" max="13827" width="11.44140625" style="61" customWidth="1"/>
    <col min="13828" max="13828" width="11.44140625" style="61" bestFit="1" customWidth="1"/>
    <col min="13829" max="13829" width="11.44140625" style="61" customWidth="1"/>
    <col min="13830" max="13830" width="11.44140625" style="61" bestFit="1" customWidth="1"/>
    <col min="13831" max="14076" width="8.88671875" style="61"/>
    <col min="14077" max="14077" width="34.88671875" style="61" customWidth="1"/>
    <col min="14078" max="14081" width="9.44140625" style="61" customWidth="1"/>
    <col min="14082" max="14082" width="4.109375" style="61" customWidth="1"/>
    <col min="14083" max="14083" width="11.44140625" style="61" customWidth="1"/>
    <col min="14084" max="14084" width="11.44140625" style="61" bestFit="1" customWidth="1"/>
    <col min="14085" max="14085" width="11.44140625" style="61" customWidth="1"/>
    <col min="14086" max="14086" width="11.44140625" style="61" bestFit="1" customWidth="1"/>
    <col min="14087" max="14332" width="8.88671875" style="61"/>
    <col min="14333" max="14333" width="34.88671875" style="61" customWidth="1"/>
    <col min="14334" max="14337" width="9.44140625" style="61" customWidth="1"/>
    <col min="14338" max="14338" width="4.109375" style="61" customWidth="1"/>
    <col min="14339" max="14339" width="11.44140625" style="61" customWidth="1"/>
    <col min="14340" max="14340" width="11.44140625" style="61" bestFit="1" customWidth="1"/>
    <col min="14341" max="14341" width="11.44140625" style="61" customWidth="1"/>
    <col min="14342" max="14342" width="11.44140625" style="61" bestFit="1" customWidth="1"/>
    <col min="14343" max="14588" width="8.88671875" style="61"/>
    <col min="14589" max="14589" width="34.88671875" style="61" customWidth="1"/>
    <col min="14590" max="14593" width="9.44140625" style="61" customWidth="1"/>
    <col min="14594" max="14594" width="4.109375" style="61" customWidth="1"/>
    <col min="14595" max="14595" width="11.44140625" style="61" customWidth="1"/>
    <col min="14596" max="14596" width="11.44140625" style="61" bestFit="1" customWidth="1"/>
    <col min="14597" max="14597" width="11.44140625" style="61" customWidth="1"/>
    <col min="14598" max="14598" width="11.44140625" style="61" bestFit="1" customWidth="1"/>
    <col min="14599" max="14844" width="8.88671875" style="61"/>
    <col min="14845" max="14845" width="34.88671875" style="61" customWidth="1"/>
    <col min="14846" max="14849" width="9.44140625" style="61" customWidth="1"/>
    <col min="14850" max="14850" width="4.109375" style="61" customWidth="1"/>
    <col min="14851" max="14851" width="11.44140625" style="61" customWidth="1"/>
    <col min="14852" max="14852" width="11.44140625" style="61" bestFit="1" customWidth="1"/>
    <col min="14853" max="14853" width="11.44140625" style="61" customWidth="1"/>
    <col min="14854" max="14854" width="11.44140625" style="61" bestFit="1" customWidth="1"/>
    <col min="14855" max="15100" width="8.88671875" style="61"/>
    <col min="15101" max="15101" width="34.88671875" style="61" customWidth="1"/>
    <col min="15102" max="15105" width="9.44140625" style="61" customWidth="1"/>
    <col min="15106" max="15106" width="4.109375" style="61" customWidth="1"/>
    <col min="15107" max="15107" width="11.44140625" style="61" customWidth="1"/>
    <col min="15108" max="15108" width="11.44140625" style="61" bestFit="1" customWidth="1"/>
    <col min="15109" max="15109" width="11.44140625" style="61" customWidth="1"/>
    <col min="15110" max="15110" width="11.44140625" style="61" bestFit="1" customWidth="1"/>
    <col min="15111" max="15356" width="8.88671875" style="61"/>
    <col min="15357" max="15357" width="34.88671875" style="61" customWidth="1"/>
    <col min="15358" max="15361" width="9.44140625" style="61" customWidth="1"/>
    <col min="15362" max="15362" width="4.109375" style="61" customWidth="1"/>
    <col min="15363" max="15363" width="11.44140625" style="61" customWidth="1"/>
    <col min="15364" max="15364" width="11.44140625" style="61" bestFit="1" customWidth="1"/>
    <col min="15365" max="15365" width="11.44140625" style="61" customWidth="1"/>
    <col min="15366" max="15366" width="11.44140625" style="61" bestFit="1" customWidth="1"/>
    <col min="15367" max="15612" width="8.88671875" style="61"/>
    <col min="15613" max="15613" width="34.88671875" style="61" customWidth="1"/>
    <col min="15614" max="15617" width="9.44140625" style="61" customWidth="1"/>
    <col min="15618" max="15618" width="4.109375" style="61" customWidth="1"/>
    <col min="15619" max="15619" width="11.44140625" style="61" customWidth="1"/>
    <col min="15620" max="15620" width="11.44140625" style="61" bestFit="1" customWidth="1"/>
    <col min="15621" max="15621" width="11.44140625" style="61" customWidth="1"/>
    <col min="15622" max="15622" width="11.44140625" style="61" bestFit="1" customWidth="1"/>
    <col min="15623" max="15868" width="8.88671875" style="61"/>
    <col min="15869" max="15869" width="34.88671875" style="61" customWidth="1"/>
    <col min="15870" max="15873" width="9.44140625" style="61" customWidth="1"/>
    <col min="15874" max="15874" width="4.109375" style="61" customWidth="1"/>
    <col min="15875" max="15875" width="11.44140625" style="61" customWidth="1"/>
    <col min="15876" max="15876" width="11.44140625" style="61" bestFit="1" customWidth="1"/>
    <col min="15877" max="15877" width="11.44140625" style="61" customWidth="1"/>
    <col min="15878" max="15878" width="11.44140625" style="61" bestFit="1" customWidth="1"/>
    <col min="15879" max="16124" width="8.88671875" style="61"/>
    <col min="16125" max="16125" width="34.88671875" style="61" customWidth="1"/>
    <col min="16126" max="16129" width="9.44140625" style="61" customWidth="1"/>
    <col min="16130" max="16130" width="4.109375" style="61" customWidth="1"/>
    <col min="16131" max="16131" width="11.44140625" style="61" customWidth="1"/>
    <col min="16132" max="16132" width="11.44140625" style="61" bestFit="1" customWidth="1"/>
    <col min="16133" max="16133" width="11.44140625" style="61" customWidth="1"/>
    <col min="16134" max="16134" width="11.44140625" style="61" bestFit="1" customWidth="1"/>
    <col min="16135" max="16380" width="8.88671875" style="61"/>
    <col min="16381" max="16384" width="9" style="61" customWidth="1"/>
  </cols>
  <sheetData>
    <row r="1" spans="1:6" ht="57.6" x14ac:dyDescent="0.3">
      <c r="A1" s="57" t="s">
        <v>0</v>
      </c>
      <c r="B1" s="58" t="s">
        <v>51</v>
      </c>
      <c r="C1" s="58" t="s">
        <v>7</v>
      </c>
      <c r="D1" s="59"/>
      <c r="E1" s="60" t="s">
        <v>52</v>
      </c>
      <c r="F1" s="60" t="s">
        <v>53</v>
      </c>
    </row>
    <row r="3" spans="1:6" x14ac:dyDescent="0.3">
      <c r="A3" s="62" t="s">
        <v>54</v>
      </c>
      <c r="B3" s="63">
        <v>10.457800000000001</v>
      </c>
      <c r="C3" s="63">
        <v>5.1646000000000001</v>
      </c>
      <c r="E3" s="64"/>
      <c r="F3" s="64"/>
    </row>
    <row r="4" spans="1:6" x14ac:dyDescent="0.3">
      <c r="A4" s="62" t="s">
        <v>55</v>
      </c>
      <c r="B4" s="63">
        <v>10.4803</v>
      </c>
      <c r="C4" s="63">
        <v>5.0716000000000001</v>
      </c>
      <c r="E4" s="64"/>
      <c r="F4" s="64"/>
    </row>
    <row r="5" spans="1:6" x14ac:dyDescent="0.3">
      <c r="A5" s="65" t="s">
        <v>56</v>
      </c>
      <c r="E5" s="64">
        <f>100*((B3-B4)/B3)</f>
        <v>-0.2151504140450102</v>
      </c>
      <c r="F5" s="66">
        <f>100*((C3-C4)/C3)</f>
        <v>1.8007202881152455</v>
      </c>
    </row>
    <row r="6" spans="1:6" x14ac:dyDescent="0.3">
      <c r="A6" s="65"/>
      <c r="E6" s="64"/>
      <c r="F6" s="67"/>
    </row>
    <row r="7" spans="1:6" x14ac:dyDescent="0.3">
      <c r="A7" s="62" t="s">
        <v>54</v>
      </c>
      <c r="B7" s="63">
        <v>10.457800000000001</v>
      </c>
      <c r="C7" s="63">
        <v>5.1646000000000001</v>
      </c>
      <c r="E7" s="64"/>
      <c r="F7" s="64"/>
    </row>
    <row r="8" spans="1:6" x14ac:dyDescent="0.3">
      <c r="A8" s="62" t="s">
        <v>61</v>
      </c>
      <c r="B8" s="63">
        <v>10.6213</v>
      </c>
      <c r="C8" s="63">
        <v>4.9831000000000003</v>
      </c>
      <c r="E8" s="64"/>
      <c r="F8" s="64"/>
    </row>
    <row r="9" spans="1:6" x14ac:dyDescent="0.3">
      <c r="A9" s="65" t="s">
        <v>56</v>
      </c>
      <c r="E9" s="64">
        <f>100*((B7-B8)/B7)</f>
        <v>-1.5634263420604626</v>
      </c>
      <c r="F9" s="66">
        <f>100*((C7-C8)/C7)</f>
        <v>3.5143089493862014</v>
      </c>
    </row>
    <row r="10" spans="1:6" x14ac:dyDescent="0.3">
      <c r="A10" s="73"/>
      <c r="B10" s="74"/>
      <c r="C10" s="74"/>
      <c r="D10" s="75"/>
      <c r="E10" s="76"/>
      <c r="F10" s="77"/>
    </row>
    <row r="11" spans="1:6" s="70" customFormat="1" x14ac:dyDescent="0.3">
      <c r="A11" s="68"/>
      <c r="B11" s="69"/>
      <c r="C11" s="69"/>
      <c r="E11" s="71"/>
      <c r="F11" s="71"/>
    </row>
    <row r="12" spans="1:6" x14ac:dyDescent="0.3">
      <c r="A12" s="62" t="s">
        <v>55</v>
      </c>
      <c r="B12" s="63">
        <v>10.4803</v>
      </c>
      <c r="C12" s="63">
        <v>5.0716000000000001</v>
      </c>
      <c r="E12" s="64"/>
      <c r="F12" s="64"/>
    </row>
    <row r="13" spans="1:6" x14ac:dyDescent="0.3">
      <c r="A13" s="62" t="s">
        <v>57</v>
      </c>
      <c r="B13" s="63">
        <v>10.2323</v>
      </c>
      <c r="C13" s="63">
        <v>4.9275000000000002</v>
      </c>
      <c r="E13" s="64"/>
      <c r="F13" s="64"/>
    </row>
    <row r="14" spans="1:6" x14ac:dyDescent="0.3">
      <c r="A14" s="65" t="s">
        <v>62</v>
      </c>
      <c r="E14" s="64">
        <f>100*((B12-B13)/B12)</f>
        <v>2.3663444748718963</v>
      </c>
      <c r="F14" s="66">
        <f>100*((C12-C13)/C12)</f>
        <v>2.8413124063411921</v>
      </c>
    </row>
    <row r="15" spans="1:6" x14ac:dyDescent="0.3">
      <c r="A15" s="65"/>
      <c r="E15" s="64"/>
      <c r="F15" s="67"/>
    </row>
    <row r="16" spans="1:6" x14ac:dyDescent="0.3">
      <c r="A16" s="62" t="s">
        <v>61</v>
      </c>
      <c r="B16" s="63">
        <v>10.6213</v>
      </c>
      <c r="C16" s="63">
        <v>4.9831000000000003</v>
      </c>
      <c r="E16" s="64"/>
      <c r="F16" s="64"/>
    </row>
    <row r="17" spans="1:6" x14ac:dyDescent="0.3">
      <c r="A17" s="62" t="s">
        <v>59</v>
      </c>
      <c r="B17" s="63">
        <v>10.2323</v>
      </c>
      <c r="C17" s="63">
        <v>4.9275000000000002</v>
      </c>
      <c r="E17" s="64"/>
      <c r="F17" s="64"/>
    </row>
    <row r="18" spans="1:6" x14ac:dyDescent="0.3">
      <c r="A18" s="65" t="s">
        <v>62</v>
      </c>
      <c r="E18" s="64">
        <f>100*((B16-B17)/B16)</f>
        <v>3.6624518655908349</v>
      </c>
      <c r="F18" s="66">
        <f>100*((C16-C17)/C16)</f>
        <v>1.1157713070177218</v>
      </c>
    </row>
    <row r="19" spans="1:6" x14ac:dyDescent="0.3">
      <c r="A19" s="73"/>
      <c r="B19" s="74"/>
      <c r="C19" s="74"/>
      <c r="D19" s="75"/>
      <c r="E19" s="76"/>
      <c r="F19" s="77"/>
    </row>
    <row r="20" spans="1:6" s="70" customFormat="1" x14ac:dyDescent="0.3">
      <c r="A20" s="68"/>
      <c r="B20" s="69"/>
      <c r="C20" s="69"/>
      <c r="E20" s="71"/>
      <c r="F20" s="71"/>
    </row>
    <row r="21" spans="1:6" x14ac:dyDescent="0.3">
      <c r="A21" s="62" t="s">
        <v>54</v>
      </c>
      <c r="B21" s="63">
        <v>10.457800000000001</v>
      </c>
      <c r="C21" s="63">
        <v>5.1646000000000001</v>
      </c>
      <c r="E21" s="64"/>
      <c r="F21" s="64"/>
    </row>
    <row r="22" spans="1:6" x14ac:dyDescent="0.3">
      <c r="A22" s="62" t="s">
        <v>57</v>
      </c>
      <c r="B22" s="63">
        <v>10.2323</v>
      </c>
      <c r="C22" s="63">
        <v>4.9275000000000002</v>
      </c>
      <c r="E22" s="64"/>
      <c r="F22" s="64"/>
    </row>
    <row r="23" spans="1:6" x14ac:dyDescent="0.3">
      <c r="A23" s="65" t="s">
        <v>63</v>
      </c>
      <c r="E23" s="64">
        <f>100*((B21-B22)/B21)</f>
        <v>2.1562852607623042</v>
      </c>
      <c r="F23" s="66">
        <f>100*((C21-C22)/C21)</f>
        <v>4.5908686055067163</v>
      </c>
    </row>
    <row r="24" spans="1:6" x14ac:dyDescent="0.3">
      <c r="A24" s="65"/>
      <c r="E24" s="64"/>
      <c r="F24" s="67"/>
    </row>
    <row r="25" spans="1:6" x14ac:dyDescent="0.3">
      <c r="A25" s="62" t="s">
        <v>54</v>
      </c>
      <c r="B25" s="63">
        <v>10.457800000000001</v>
      </c>
      <c r="C25" s="63">
        <v>5.1646000000000001</v>
      </c>
      <c r="E25" s="64"/>
      <c r="F25" s="64"/>
    </row>
    <row r="26" spans="1:6" x14ac:dyDescent="0.3">
      <c r="A26" s="62" t="s">
        <v>59</v>
      </c>
      <c r="B26" s="63">
        <v>10.2323</v>
      </c>
      <c r="C26" s="63">
        <v>4.9275000000000002</v>
      </c>
      <c r="E26" s="64"/>
      <c r="F26" s="64"/>
    </row>
    <row r="27" spans="1:6" x14ac:dyDescent="0.3">
      <c r="A27" s="65" t="s">
        <v>63</v>
      </c>
      <c r="E27" s="64">
        <f>100*((B25-B26)/B25)</f>
        <v>2.1562852607623042</v>
      </c>
      <c r="F27" s="66">
        <f>100*((C25-C26)/C25)</f>
        <v>4.5908686055067163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E5DB8-A250-45E7-830E-DF172B3C1635}">
  <dimension ref="A1:H6"/>
  <sheetViews>
    <sheetView tabSelected="1" workbookViewId="0">
      <selection activeCell="J10" sqref="J10"/>
    </sheetView>
  </sheetViews>
  <sheetFormatPr defaultRowHeight="14.4" x14ac:dyDescent="0.3"/>
  <cols>
    <col min="1" max="1" width="47.88671875" style="61" customWidth="1"/>
    <col min="2" max="4" width="9.44140625" style="63" customWidth="1"/>
    <col min="5" max="5" width="2.5546875" style="61" customWidth="1"/>
    <col min="6" max="6" width="9.109375" style="72" bestFit="1" customWidth="1"/>
    <col min="7" max="7" width="9.109375" style="72" customWidth="1"/>
    <col min="8" max="8" width="9.109375" style="72" bestFit="1" customWidth="1"/>
    <col min="9" max="254" width="8.88671875" style="61"/>
    <col min="255" max="255" width="34.88671875" style="61" customWidth="1"/>
    <col min="256" max="259" width="9.44140625" style="61" customWidth="1"/>
    <col min="260" max="260" width="4.109375" style="61" customWidth="1"/>
    <col min="261" max="261" width="11.44140625" style="61" customWidth="1"/>
    <col min="262" max="262" width="11.44140625" style="61" bestFit="1" customWidth="1"/>
    <col min="263" max="263" width="11.44140625" style="61" customWidth="1"/>
    <col min="264" max="264" width="11.44140625" style="61" bestFit="1" customWidth="1"/>
    <col min="265" max="510" width="8.88671875" style="61"/>
    <col min="511" max="511" width="34.88671875" style="61" customWidth="1"/>
    <col min="512" max="515" width="9.44140625" style="61" customWidth="1"/>
    <col min="516" max="516" width="4.109375" style="61" customWidth="1"/>
    <col min="517" max="517" width="11.44140625" style="61" customWidth="1"/>
    <col min="518" max="518" width="11.44140625" style="61" bestFit="1" customWidth="1"/>
    <col min="519" max="519" width="11.44140625" style="61" customWidth="1"/>
    <col min="520" max="520" width="11.44140625" style="61" bestFit="1" customWidth="1"/>
    <col min="521" max="766" width="8.88671875" style="61"/>
    <col min="767" max="767" width="34.88671875" style="61" customWidth="1"/>
    <col min="768" max="771" width="9.44140625" style="61" customWidth="1"/>
    <col min="772" max="772" width="4.109375" style="61" customWidth="1"/>
    <col min="773" max="773" width="11.44140625" style="61" customWidth="1"/>
    <col min="774" max="774" width="11.44140625" style="61" bestFit="1" customWidth="1"/>
    <col min="775" max="775" width="11.44140625" style="61" customWidth="1"/>
    <col min="776" max="776" width="11.44140625" style="61" bestFit="1" customWidth="1"/>
    <col min="777" max="1022" width="8.88671875" style="61"/>
    <col min="1023" max="1023" width="34.88671875" style="61" customWidth="1"/>
    <col min="1024" max="1027" width="9.44140625" style="61" customWidth="1"/>
    <col min="1028" max="1028" width="4.109375" style="61" customWidth="1"/>
    <col min="1029" max="1029" width="11.44140625" style="61" customWidth="1"/>
    <col min="1030" max="1030" width="11.44140625" style="61" bestFit="1" customWidth="1"/>
    <col min="1031" max="1031" width="11.44140625" style="61" customWidth="1"/>
    <col min="1032" max="1032" width="11.44140625" style="61" bestFit="1" customWidth="1"/>
    <col min="1033" max="1278" width="8.88671875" style="61"/>
    <col min="1279" max="1279" width="34.88671875" style="61" customWidth="1"/>
    <col min="1280" max="1283" width="9.44140625" style="61" customWidth="1"/>
    <col min="1284" max="1284" width="4.109375" style="61" customWidth="1"/>
    <col min="1285" max="1285" width="11.44140625" style="61" customWidth="1"/>
    <col min="1286" max="1286" width="11.44140625" style="61" bestFit="1" customWidth="1"/>
    <col min="1287" max="1287" width="11.44140625" style="61" customWidth="1"/>
    <col min="1288" max="1288" width="11.44140625" style="61" bestFit="1" customWidth="1"/>
    <col min="1289" max="1534" width="8.88671875" style="61"/>
    <col min="1535" max="1535" width="34.88671875" style="61" customWidth="1"/>
    <col min="1536" max="1539" width="9.44140625" style="61" customWidth="1"/>
    <col min="1540" max="1540" width="4.109375" style="61" customWidth="1"/>
    <col min="1541" max="1541" width="11.44140625" style="61" customWidth="1"/>
    <col min="1542" max="1542" width="11.44140625" style="61" bestFit="1" customWidth="1"/>
    <col min="1543" max="1543" width="11.44140625" style="61" customWidth="1"/>
    <col min="1544" max="1544" width="11.44140625" style="61" bestFit="1" customWidth="1"/>
    <col min="1545" max="1790" width="8.88671875" style="61"/>
    <col min="1791" max="1791" width="34.88671875" style="61" customWidth="1"/>
    <col min="1792" max="1795" width="9.44140625" style="61" customWidth="1"/>
    <col min="1796" max="1796" width="4.109375" style="61" customWidth="1"/>
    <col min="1797" max="1797" width="11.44140625" style="61" customWidth="1"/>
    <col min="1798" max="1798" width="11.44140625" style="61" bestFit="1" customWidth="1"/>
    <col min="1799" max="1799" width="11.44140625" style="61" customWidth="1"/>
    <col min="1800" max="1800" width="11.44140625" style="61" bestFit="1" customWidth="1"/>
    <col min="1801" max="2046" width="8.88671875" style="61"/>
    <col min="2047" max="2047" width="34.88671875" style="61" customWidth="1"/>
    <col min="2048" max="2051" width="9.44140625" style="61" customWidth="1"/>
    <col min="2052" max="2052" width="4.109375" style="61" customWidth="1"/>
    <col min="2053" max="2053" width="11.44140625" style="61" customWidth="1"/>
    <col min="2054" max="2054" width="11.44140625" style="61" bestFit="1" customWidth="1"/>
    <col min="2055" max="2055" width="11.44140625" style="61" customWidth="1"/>
    <col min="2056" max="2056" width="11.44140625" style="61" bestFit="1" customWidth="1"/>
    <col min="2057" max="2302" width="8.88671875" style="61"/>
    <col min="2303" max="2303" width="34.88671875" style="61" customWidth="1"/>
    <col min="2304" max="2307" width="9.44140625" style="61" customWidth="1"/>
    <col min="2308" max="2308" width="4.109375" style="61" customWidth="1"/>
    <col min="2309" max="2309" width="11.44140625" style="61" customWidth="1"/>
    <col min="2310" max="2310" width="11.44140625" style="61" bestFit="1" customWidth="1"/>
    <col min="2311" max="2311" width="11.44140625" style="61" customWidth="1"/>
    <col min="2312" max="2312" width="11.44140625" style="61" bestFit="1" customWidth="1"/>
    <col min="2313" max="2558" width="8.88671875" style="61"/>
    <col min="2559" max="2559" width="34.88671875" style="61" customWidth="1"/>
    <col min="2560" max="2563" width="9.44140625" style="61" customWidth="1"/>
    <col min="2564" max="2564" width="4.109375" style="61" customWidth="1"/>
    <col min="2565" max="2565" width="11.44140625" style="61" customWidth="1"/>
    <col min="2566" max="2566" width="11.44140625" style="61" bestFit="1" customWidth="1"/>
    <col min="2567" max="2567" width="11.44140625" style="61" customWidth="1"/>
    <col min="2568" max="2568" width="11.44140625" style="61" bestFit="1" customWidth="1"/>
    <col min="2569" max="2814" width="8.88671875" style="61"/>
    <col min="2815" max="2815" width="34.88671875" style="61" customWidth="1"/>
    <col min="2816" max="2819" width="9.44140625" style="61" customWidth="1"/>
    <col min="2820" max="2820" width="4.109375" style="61" customWidth="1"/>
    <col min="2821" max="2821" width="11.44140625" style="61" customWidth="1"/>
    <col min="2822" max="2822" width="11.44140625" style="61" bestFit="1" customWidth="1"/>
    <col min="2823" max="2823" width="11.44140625" style="61" customWidth="1"/>
    <col min="2824" max="2824" width="11.44140625" style="61" bestFit="1" customWidth="1"/>
    <col min="2825" max="3070" width="8.88671875" style="61"/>
    <col min="3071" max="3071" width="34.88671875" style="61" customWidth="1"/>
    <col min="3072" max="3075" width="9.44140625" style="61" customWidth="1"/>
    <col min="3076" max="3076" width="4.109375" style="61" customWidth="1"/>
    <col min="3077" max="3077" width="11.44140625" style="61" customWidth="1"/>
    <col min="3078" max="3078" width="11.44140625" style="61" bestFit="1" customWidth="1"/>
    <col min="3079" max="3079" width="11.44140625" style="61" customWidth="1"/>
    <col min="3080" max="3080" width="11.44140625" style="61" bestFit="1" customWidth="1"/>
    <col min="3081" max="3326" width="8.88671875" style="61"/>
    <col min="3327" max="3327" width="34.88671875" style="61" customWidth="1"/>
    <col min="3328" max="3331" width="9.44140625" style="61" customWidth="1"/>
    <col min="3332" max="3332" width="4.109375" style="61" customWidth="1"/>
    <col min="3333" max="3333" width="11.44140625" style="61" customWidth="1"/>
    <col min="3334" max="3334" width="11.44140625" style="61" bestFit="1" customWidth="1"/>
    <col min="3335" max="3335" width="11.44140625" style="61" customWidth="1"/>
    <col min="3336" max="3336" width="11.44140625" style="61" bestFit="1" customWidth="1"/>
    <col min="3337" max="3582" width="8.88671875" style="61"/>
    <col min="3583" max="3583" width="34.88671875" style="61" customWidth="1"/>
    <col min="3584" max="3587" width="9.44140625" style="61" customWidth="1"/>
    <col min="3588" max="3588" width="4.109375" style="61" customWidth="1"/>
    <col min="3589" max="3589" width="11.44140625" style="61" customWidth="1"/>
    <col min="3590" max="3590" width="11.44140625" style="61" bestFit="1" customWidth="1"/>
    <col min="3591" max="3591" width="11.44140625" style="61" customWidth="1"/>
    <col min="3592" max="3592" width="11.44140625" style="61" bestFit="1" customWidth="1"/>
    <col min="3593" max="3838" width="8.88671875" style="61"/>
    <col min="3839" max="3839" width="34.88671875" style="61" customWidth="1"/>
    <col min="3840" max="3843" width="9.44140625" style="61" customWidth="1"/>
    <col min="3844" max="3844" width="4.109375" style="61" customWidth="1"/>
    <col min="3845" max="3845" width="11.44140625" style="61" customWidth="1"/>
    <col min="3846" max="3846" width="11.44140625" style="61" bestFit="1" customWidth="1"/>
    <col min="3847" max="3847" width="11.44140625" style="61" customWidth="1"/>
    <col min="3848" max="3848" width="11.44140625" style="61" bestFit="1" customWidth="1"/>
    <col min="3849" max="4094" width="8.88671875" style="61"/>
    <col min="4095" max="4095" width="34.88671875" style="61" customWidth="1"/>
    <col min="4096" max="4099" width="9.44140625" style="61" customWidth="1"/>
    <col min="4100" max="4100" width="4.109375" style="61" customWidth="1"/>
    <col min="4101" max="4101" width="11.44140625" style="61" customWidth="1"/>
    <col min="4102" max="4102" width="11.44140625" style="61" bestFit="1" customWidth="1"/>
    <col min="4103" max="4103" width="11.44140625" style="61" customWidth="1"/>
    <col min="4104" max="4104" width="11.44140625" style="61" bestFit="1" customWidth="1"/>
    <col min="4105" max="4350" width="8.88671875" style="61"/>
    <col min="4351" max="4351" width="34.88671875" style="61" customWidth="1"/>
    <col min="4352" max="4355" width="9.44140625" style="61" customWidth="1"/>
    <col min="4356" max="4356" width="4.109375" style="61" customWidth="1"/>
    <col min="4357" max="4357" width="11.44140625" style="61" customWidth="1"/>
    <col min="4358" max="4358" width="11.44140625" style="61" bestFit="1" customWidth="1"/>
    <col min="4359" max="4359" width="11.44140625" style="61" customWidth="1"/>
    <col min="4360" max="4360" width="11.44140625" style="61" bestFit="1" customWidth="1"/>
    <col min="4361" max="4606" width="8.88671875" style="61"/>
    <col min="4607" max="4607" width="34.88671875" style="61" customWidth="1"/>
    <col min="4608" max="4611" width="9.44140625" style="61" customWidth="1"/>
    <col min="4612" max="4612" width="4.109375" style="61" customWidth="1"/>
    <col min="4613" max="4613" width="11.44140625" style="61" customWidth="1"/>
    <col min="4614" max="4614" width="11.44140625" style="61" bestFit="1" customWidth="1"/>
    <col min="4615" max="4615" width="11.44140625" style="61" customWidth="1"/>
    <col min="4616" max="4616" width="11.44140625" style="61" bestFit="1" customWidth="1"/>
    <col min="4617" max="4862" width="8.88671875" style="61"/>
    <col min="4863" max="4863" width="34.88671875" style="61" customWidth="1"/>
    <col min="4864" max="4867" width="9.44140625" style="61" customWidth="1"/>
    <col min="4868" max="4868" width="4.109375" style="61" customWidth="1"/>
    <col min="4869" max="4869" width="11.44140625" style="61" customWidth="1"/>
    <col min="4870" max="4870" width="11.44140625" style="61" bestFit="1" customWidth="1"/>
    <col min="4871" max="4871" width="11.44140625" style="61" customWidth="1"/>
    <col min="4872" max="4872" width="11.44140625" style="61" bestFit="1" customWidth="1"/>
    <col min="4873" max="5118" width="8.88671875" style="61"/>
    <col min="5119" max="5119" width="34.88671875" style="61" customWidth="1"/>
    <col min="5120" max="5123" width="9.44140625" style="61" customWidth="1"/>
    <col min="5124" max="5124" width="4.109375" style="61" customWidth="1"/>
    <col min="5125" max="5125" width="11.44140625" style="61" customWidth="1"/>
    <col min="5126" max="5126" width="11.44140625" style="61" bestFit="1" customWidth="1"/>
    <col min="5127" max="5127" width="11.44140625" style="61" customWidth="1"/>
    <col min="5128" max="5128" width="11.44140625" style="61" bestFit="1" customWidth="1"/>
    <col min="5129" max="5374" width="8.88671875" style="61"/>
    <col min="5375" max="5375" width="34.88671875" style="61" customWidth="1"/>
    <col min="5376" max="5379" width="9.44140625" style="61" customWidth="1"/>
    <col min="5380" max="5380" width="4.109375" style="61" customWidth="1"/>
    <col min="5381" max="5381" width="11.44140625" style="61" customWidth="1"/>
    <col min="5382" max="5382" width="11.44140625" style="61" bestFit="1" customWidth="1"/>
    <col min="5383" max="5383" width="11.44140625" style="61" customWidth="1"/>
    <col min="5384" max="5384" width="11.44140625" style="61" bestFit="1" customWidth="1"/>
    <col min="5385" max="5630" width="8.88671875" style="61"/>
    <col min="5631" max="5631" width="34.88671875" style="61" customWidth="1"/>
    <col min="5632" max="5635" width="9.44140625" style="61" customWidth="1"/>
    <col min="5636" max="5636" width="4.109375" style="61" customWidth="1"/>
    <col min="5637" max="5637" width="11.44140625" style="61" customWidth="1"/>
    <col min="5638" max="5638" width="11.44140625" style="61" bestFit="1" customWidth="1"/>
    <col min="5639" max="5639" width="11.44140625" style="61" customWidth="1"/>
    <col min="5640" max="5640" width="11.44140625" style="61" bestFit="1" customWidth="1"/>
    <col min="5641" max="5886" width="8.88671875" style="61"/>
    <col min="5887" max="5887" width="34.88671875" style="61" customWidth="1"/>
    <col min="5888" max="5891" width="9.44140625" style="61" customWidth="1"/>
    <col min="5892" max="5892" width="4.109375" style="61" customWidth="1"/>
    <col min="5893" max="5893" width="11.44140625" style="61" customWidth="1"/>
    <col min="5894" max="5894" width="11.44140625" style="61" bestFit="1" customWidth="1"/>
    <col min="5895" max="5895" width="11.44140625" style="61" customWidth="1"/>
    <col min="5896" max="5896" width="11.44140625" style="61" bestFit="1" customWidth="1"/>
    <col min="5897" max="6142" width="8.88671875" style="61"/>
    <col min="6143" max="6143" width="34.88671875" style="61" customWidth="1"/>
    <col min="6144" max="6147" width="9.44140625" style="61" customWidth="1"/>
    <col min="6148" max="6148" width="4.109375" style="61" customWidth="1"/>
    <col min="6149" max="6149" width="11.44140625" style="61" customWidth="1"/>
    <col min="6150" max="6150" width="11.44140625" style="61" bestFit="1" customWidth="1"/>
    <col min="6151" max="6151" width="11.44140625" style="61" customWidth="1"/>
    <col min="6152" max="6152" width="11.44140625" style="61" bestFit="1" customWidth="1"/>
    <col min="6153" max="6398" width="8.88671875" style="61"/>
    <col min="6399" max="6399" width="34.88671875" style="61" customWidth="1"/>
    <col min="6400" max="6403" width="9.44140625" style="61" customWidth="1"/>
    <col min="6404" max="6404" width="4.109375" style="61" customWidth="1"/>
    <col min="6405" max="6405" width="11.44140625" style="61" customWidth="1"/>
    <col min="6406" max="6406" width="11.44140625" style="61" bestFit="1" customWidth="1"/>
    <col min="6407" max="6407" width="11.44140625" style="61" customWidth="1"/>
    <col min="6408" max="6408" width="11.44140625" style="61" bestFit="1" customWidth="1"/>
    <col min="6409" max="6654" width="8.88671875" style="61"/>
    <col min="6655" max="6655" width="34.88671875" style="61" customWidth="1"/>
    <col min="6656" max="6659" width="9.44140625" style="61" customWidth="1"/>
    <col min="6660" max="6660" width="4.109375" style="61" customWidth="1"/>
    <col min="6661" max="6661" width="11.44140625" style="61" customWidth="1"/>
    <col min="6662" max="6662" width="11.44140625" style="61" bestFit="1" customWidth="1"/>
    <col min="6663" max="6663" width="11.44140625" style="61" customWidth="1"/>
    <col min="6664" max="6664" width="11.44140625" style="61" bestFit="1" customWidth="1"/>
    <col min="6665" max="6910" width="8.88671875" style="61"/>
    <col min="6911" max="6911" width="34.88671875" style="61" customWidth="1"/>
    <col min="6912" max="6915" width="9.44140625" style="61" customWidth="1"/>
    <col min="6916" max="6916" width="4.109375" style="61" customWidth="1"/>
    <col min="6917" max="6917" width="11.44140625" style="61" customWidth="1"/>
    <col min="6918" max="6918" width="11.44140625" style="61" bestFit="1" customWidth="1"/>
    <col min="6919" max="6919" width="11.44140625" style="61" customWidth="1"/>
    <col min="6920" max="6920" width="11.44140625" style="61" bestFit="1" customWidth="1"/>
    <col min="6921" max="7166" width="8.88671875" style="61"/>
    <col min="7167" max="7167" width="34.88671875" style="61" customWidth="1"/>
    <col min="7168" max="7171" width="9.44140625" style="61" customWidth="1"/>
    <col min="7172" max="7172" width="4.109375" style="61" customWidth="1"/>
    <col min="7173" max="7173" width="11.44140625" style="61" customWidth="1"/>
    <col min="7174" max="7174" width="11.44140625" style="61" bestFit="1" customWidth="1"/>
    <col min="7175" max="7175" width="11.44140625" style="61" customWidth="1"/>
    <col min="7176" max="7176" width="11.44140625" style="61" bestFit="1" customWidth="1"/>
    <col min="7177" max="7422" width="8.88671875" style="61"/>
    <col min="7423" max="7423" width="34.88671875" style="61" customWidth="1"/>
    <col min="7424" max="7427" width="9.44140625" style="61" customWidth="1"/>
    <col min="7428" max="7428" width="4.109375" style="61" customWidth="1"/>
    <col min="7429" max="7429" width="11.44140625" style="61" customWidth="1"/>
    <col min="7430" max="7430" width="11.44140625" style="61" bestFit="1" customWidth="1"/>
    <col min="7431" max="7431" width="11.44140625" style="61" customWidth="1"/>
    <col min="7432" max="7432" width="11.44140625" style="61" bestFit="1" customWidth="1"/>
    <col min="7433" max="7678" width="8.88671875" style="61"/>
    <col min="7679" max="7679" width="34.88671875" style="61" customWidth="1"/>
    <col min="7680" max="7683" width="9.44140625" style="61" customWidth="1"/>
    <col min="7684" max="7684" width="4.109375" style="61" customWidth="1"/>
    <col min="7685" max="7685" width="11.44140625" style="61" customWidth="1"/>
    <col min="7686" max="7686" width="11.44140625" style="61" bestFit="1" customWidth="1"/>
    <col min="7687" max="7687" width="11.44140625" style="61" customWidth="1"/>
    <col min="7688" max="7688" width="11.44140625" style="61" bestFit="1" customWidth="1"/>
    <col min="7689" max="7934" width="8.88671875" style="61"/>
    <col min="7935" max="7935" width="34.88671875" style="61" customWidth="1"/>
    <col min="7936" max="7939" width="9.44140625" style="61" customWidth="1"/>
    <col min="7940" max="7940" width="4.109375" style="61" customWidth="1"/>
    <col min="7941" max="7941" width="11.44140625" style="61" customWidth="1"/>
    <col min="7942" max="7942" width="11.44140625" style="61" bestFit="1" customWidth="1"/>
    <col min="7943" max="7943" width="11.44140625" style="61" customWidth="1"/>
    <col min="7944" max="7944" width="11.44140625" style="61" bestFit="1" customWidth="1"/>
    <col min="7945" max="8190" width="8.88671875" style="61"/>
    <col min="8191" max="8191" width="34.88671875" style="61" customWidth="1"/>
    <col min="8192" max="8195" width="9.44140625" style="61" customWidth="1"/>
    <col min="8196" max="8196" width="4.109375" style="61" customWidth="1"/>
    <col min="8197" max="8197" width="11.44140625" style="61" customWidth="1"/>
    <col min="8198" max="8198" width="11.44140625" style="61" bestFit="1" customWidth="1"/>
    <col min="8199" max="8199" width="11.44140625" style="61" customWidth="1"/>
    <col min="8200" max="8200" width="11.44140625" style="61" bestFit="1" customWidth="1"/>
    <col min="8201" max="8446" width="8.88671875" style="61"/>
    <col min="8447" max="8447" width="34.88671875" style="61" customWidth="1"/>
    <col min="8448" max="8451" width="9.44140625" style="61" customWidth="1"/>
    <col min="8452" max="8452" width="4.109375" style="61" customWidth="1"/>
    <col min="8453" max="8453" width="11.44140625" style="61" customWidth="1"/>
    <col min="8454" max="8454" width="11.44140625" style="61" bestFit="1" customWidth="1"/>
    <col min="8455" max="8455" width="11.44140625" style="61" customWidth="1"/>
    <col min="8456" max="8456" width="11.44140625" style="61" bestFit="1" customWidth="1"/>
    <col min="8457" max="8702" width="8.88671875" style="61"/>
    <col min="8703" max="8703" width="34.88671875" style="61" customWidth="1"/>
    <col min="8704" max="8707" width="9.44140625" style="61" customWidth="1"/>
    <col min="8708" max="8708" width="4.109375" style="61" customWidth="1"/>
    <col min="8709" max="8709" width="11.44140625" style="61" customWidth="1"/>
    <col min="8710" max="8710" width="11.44140625" style="61" bestFit="1" customWidth="1"/>
    <col min="8711" max="8711" width="11.44140625" style="61" customWidth="1"/>
    <col min="8712" max="8712" width="11.44140625" style="61" bestFit="1" customWidth="1"/>
    <col min="8713" max="8958" width="8.88671875" style="61"/>
    <col min="8959" max="8959" width="34.88671875" style="61" customWidth="1"/>
    <col min="8960" max="8963" width="9.44140625" style="61" customWidth="1"/>
    <col min="8964" max="8964" width="4.109375" style="61" customWidth="1"/>
    <col min="8965" max="8965" width="11.44140625" style="61" customWidth="1"/>
    <col min="8966" max="8966" width="11.44140625" style="61" bestFit="1" customWidth="1"/>
    <col min="8967" max="8967" width="11.44140625" style="61" customWidth="1"/>
    <col min="8968" max="8968" width="11.44140625" style="61" bestFit="1" customWidth="1"/>
    <col min="8969" max="9214" width="8.88671875" style="61"/>
    <col min="9215" max="9215" width="34.88671875" style="61" customWidth="1"/>
    <col min="9216" max="9219" width="9.44140625" style="61" customWidth="1"/>
    <col min="9220" max="9220" width="4.109375" style="61" customWidth="1"/>
    <col min="9221" max="9221" width="11.44140625" style="61" customWidth="1"/>
    <col min="9222" max="9222" width="11.44140625" style="61" bestFit="1" customWidth="1"/>
    <col min="9223" max="9223" width="11.44140625" style="61" customWidth="1"/>
    <col min="9224" max="9224" width="11.44140625" style="61" bestFit="1" customWidth="1"/>
    <col min="9225" max="9470" width="8.88671875" style="61"/>
    <col min="9471" max="9471" width="34.88671875" style="61" customWidth="1"/>
    <col min="9472" max="9475" width="9.44140625" style="61" customWidth="1"/>
    <col min="9476" max="9476" width="4.109375" style="61" customWidth="1"/>
    <col min="9477" max="9477" width="11.44140625" style="61" customWidth="1"/>
    <col min="9478" max="9478" width="11.44140625" style="61" bestFit="1" customWidth="1"/>
    <col min="9479" max="9479" width="11.44140625" style="61" customWidth="1"/>
    <col min="9480" max="9480" width="11.44140625" style="61" bestFit="1" customWidth="1"/>
    <col min="9481" max="9726" width="8.88671875" style="61"/>
    <col min="9727" max="9727" width="34.88671875" style="61" customWidth="1"/>
    <col min="9728" max="9731" width="9.44140625" style="61" customWidth="1"/>
    <col min="9732" max="9732" width="4.109375" style="61" customWidth="1"/>
    <col min="9733" max="9733" width="11.44140625" style="61" customWidth="1"/>
    <col min="9734" max="9734" width="11.44140625" style="61" bestFit="1" customWidth="1"/>
    <col min="9735" max="9735" width="11.44140625" style="61" customWidth="1"/>
    <col min="9736" max="9736" width="11.44140625" style="61" bestFit="1" customWidth="1"/>
    <col min="9737" max="9982" width="8.88671875" style="61"/>
    <col min="9983" max="9983" width="34.88671875" style="61" customWidth="1"/>
    <col min="9984" max="9987" width="9.44140625" style="61" customWidth="1"/>
    <col min="9988" max="9988" width="4.109375" style="61" customWidth="1"/>
    <col min="9989" max="9989" width="11.44140625" style="61" customWidth="1"/>
    <col min="9990" max="9990" width="11.44140625" style="61" bestFit="1" customWidth="1"/>
    <col min="9991" max="9991" width="11.44140625" style="61" customWidth="1"/>
    <col min="9992" max="9992" width="11.44140625" style="61" bestFit="1" customWidth="1"/>
    <col min="9993" max="10238" width="8.88671875" style="61"/>
    <col min="10239" max="10239" width="34.88671875" style="61" customWidth="1"/>
    <col min="10240" max="10243" width="9.44140625" style="61" customWidth="1"/>
    <col min="10244" max="10244" width="4.109375" style="61" customWidth="1"/>
    <col min="10245" max="10245" width="11.44140625" style="61" customWidth="1"/>
    <col min="10246" max="10246" width="11.44140625" style="61" bestFit="1" customWidth="1"/>
    <col min="10247" max="10247" width="11.44140625" style="61" customWidth="1"/>
    <col min="10248" max="10248" width="11.44140625" style="61" bestFit="1" customWidth="1"/>
    <col min="10249" max="10494" width="8.88671875" style="61"/>
    <col min="10495" max="10495" width="34.88671875" style="61" customWidth="1"/>
    <col min="10496" max="10499" width="9.44140625" style="61" customWidth="1"/>
    <col min="10500" max="10500" width="4.109375" style="61" customWidth="1"/>
    <col min="10501" max="10501" width="11.44140625" style="61" customWidth="1"/>
    <col min="10502" max="10502" width="11.44140625" style="61" bestFit="1" customWidth="1"/>
    <col min="10503" max="10503" width="11.44140625" style="61" customWidth="1"/>
    <col min="10504" max="10504" width="11.44140625" style="61" bestFit="1" customWidth="1"/>
    <col min="10505" max="10750" width="8.88671875" style="61"/>
    <col min="10751" max="10751" width="34.88671875" style="61" customWidth="1"/>
    <col min="10752" max="10755" width="9.44140625" style="61" customWidth="1"/>
    <col min="10756" max="10756" width="4.109375" style="61" customWidth="1"/>
    <col min="10757" max="10757" width="11.44140625" style="61" customWidth="1"/>
    <col min="10758" max="10758" width="11.44140625" style="61" bestFit="1" customWidth="1"/>
    <col min="10759" max="10759" width="11.44140625" style="61" customWidth="1"/>
    <col min="10760" max="10760" width="11.44140625" style="61" bestFit="1" customWidth="1"/>
    <col min="10761" max="11006" width="8.88671875" style="61"/>
    <col min="11007" max="11007" width="34.88671875" style="61" customWidth="1"/>
    <col min="11008" max="11011" width="9.44140625" style="61" customWidth="1"/>
    <col min="11012" max="11012" width="4.109375" style="61" customWidth="1"/>
    <col min="11013" max="11013" width="11.44140625" style="61" customWidth="1"/>
    <col min="11014" max="11014" width="11.44140625" style="61" bestFit="1" customWidth="1"/>
    <col min="11015" max="11015" width="11.44140625" style="61" customWidth="1"/>
    <col min="11016" max="11016" width="11.44140625" style="61" bestFit="1" customWidth="1"/>
    <col min="11017" max="11262" width="8.88671875" style="61"/>
    <col min="11263" max="11263" width="34.88671875" style="61" customWidth="1"/>
    <col min="11264" max="11267" width="9.44140625" style="61" customWidth="1"/>
    <col min="11268" max="11268" width="4.109375" style="61" customWidth="1"/>
    <col min="11269" max="11269" width="11.44140625" style="61" customWidth="1"/>
    <col min="11270" max="11270" width="11.44140625" style="61" bestFit="1" customWidth="1"/>
    <col min="11271" max="11271" width="11.44140625" style="61" customWidth="1"/>
    <col min="11272" max="11272" width="11.44140625" style="61" bestFit="1" customWidth="1"/>
    <col min="11273" max="11518" width="8.88671875" style="61"/>
    <col min="11519" max="11519" width="34.88671875" style="61" customWidth="1"/>
    <col min="11520" max="11523" width="9.44140625" style="61" customWidth="1"/>
    <col min="11524" max="11524" width="4.109375" style="61" customWidth="1"/>
    <col min="11525" max="11525" width="11.44140625" style="61" customWidth="1"/>
    <col min="11526" max="11526" width="11.44140625" style="61" bestFit="1" customWidth="1"/>
    <col min="11527" max="11527" width="11.44140625" style="61" customWidth="1"/>
    <col min="11528" max="11528" width="11.44140625" style="61" bestFit="1" customWidth="1"/>
    <col min="11529" max="11774" width="8.88671875" style="61"/>
    <col min="11775" max="11775" width="34.88671875" style="61" customWidth="1"/>
    <col min="11776" max="11779" width="9.44140625" style="61" customWidth="1"/>
    <col min="11780" max="11780" width="4.109375" style="61" customWidth="1"/>
    <col min="11781" max="11781" width="11.44140625" style="61" customWidth="1"/>
    <col min="11782" max="11782" width="11.44140625" style="61" bestFit="1" customWidth="1"/>
    <col min="11783" max="11783" width="11.44140625" style="61" customWidth="1"/>
    <col min="11784" max="11784" width="11.44140625" style="61" bestFit="1" customWidth="1"/>
    <col min="11785" max="12030" width="8.88671875" style="61"/>
    <col min="12031" max="12031" width="34.88671875" style="61" customWidth="1"/>
    <col min="12032" max="12035" width="9.44140625" style="61" customWidth="1"/>
    <col min="12036" max="12036" width="4.109375" style="61" customWidth="1"/>
    <col min="12037" max="12037" width="11.44140625" style="61" customWidth="1"/>
    <col min="12038" max="12038" width="11.44140625" style="61" bestFit="1" customWidth="1"/>
    <col min="12039" max="12039" width="11.44140625" style="61" customWidth="1"/>
    <col min="12040" max="12040" width="11.44140625" style="61" bestFit="1" customWidth="1"/>
    <col min="12041" max="12286" width="8.88671875" style="61"/>
    <col min="12287" max="12287" width="34.88671875" style="61" customWidth="1"/>
    <col min="12288" max="12291" width="9.44140625" style="61" customWidth="1"/>
    <col min="12292" max="12292" width="4.109375" style="61" customWidth="1"/>
    <col min="12293" max="12293" width="11.44140625" style="61" customWidth="1"/>
    <col min="12294" max="12294" width="11.44140625" style="61" bestFit="1" customWidth="1"/>
    <col min="12295" max="12295" width="11.44140625" style="61" customWidth="1"/>
    <col min="12296" max="12296" width="11.44140625" style="61" bestFit="1" customWidth="1"/>
    <col min="12297" max="12542" width="8.88671875" style="61"/>
    <col min="12543" max="12543" width="34.88671875" style="61" customWidth="1"/>
    <col min="12544" max="12547" width="9.44140625" style="61" customWidth="1"/>
    <col min="12548" max="12548" width="4.109375" style="61" customWidth="1"/>
    <col min="12549" max="12549" width="11.44140625" style="61" customWidth="1"/>
    <col min="12550" max="12550" width="11.44140625" style="61" bestFit="1" customWidth="1"/>
    <col min="12551" max="12551" width="11.44140625" style="61" customWidth="1"/>
    <col min="12552" max="12552" width="11.44140625" style="61" bestFit="1" customWidth="1"/>
    <col min="12553" max="12798" width="8.88671875" style="61"/>
    <col min="12799" max="12799" width="34.88671875" style="61" customWidth="1"/>
    <col min="12800" max="12803" width="9.44140625" style="61" customWidth="1"/>
    <col min="12804" max="12804" width="4.109375" style="61" customWidth="1"/>
    <col min="12805" max="12805" width="11.44140625" style="61" customWidth="1"/>
    <col min="12806" max="12806" width="11.44140625" style="61" bestFit="1" customWidth="1"/>
    <col min="12807" max="12807" width="11.44140625" style="61" customWidth="1"/>
    <col min="12808" max="12808" width="11.44140625" style="61" bestFit="1" customWidth="1"/>
    <col min="12809" max="13054" width="8.88671875" style="61"/>
    <col min="13055" max="13055" width="34.88671875" style="61" customWidth="1"/>
    <col min="13056" max="13059" width="9.44140625" style="61" customWidth="1"/>
    <col min="13060" max="13060" width="4.109375" style="61" customWidth="1"/>
    <col min="13061" max="13061" width="11.44140625" style="61" customWidth="1"/>
    <col min="13062" max="13062" width="11.44140625" style="61" bestFit="1" customWidth="1"/>
    <col min="13063" max="13063" width="11.44140625" style="61" customWidth="1"/>
    <col min="13064" max="13064" width="11.44140625" style="61" bestFit="1" customWidth="1"/>
    <col min="13065" max="13310" width="8.88671875" style="61"/>
    <col min="13311" max="13311" width="34.88671875" style="61" customWidth="1"/>
    <col min="13312" max="13315" width="9.44140625" style="61" customWidth="1"/>
    <col min="13316" max="13316" width="4.109375" style="61" customWidth="1"/>
    <col min="13317" max="13317" width="11.44140625" style="61" customWidth="1"/>
    <col min="13318" max="13318" width="11.44140625" style="61" bestFit="1" customWidth="1"/>
    <col min="13319" max="13319" width="11.44140625" style="61" customWidth="1"/>
    <col min="13320" max="13320" width="11.44140625" style="61" bestFit="1" customWidth="1"/>
    <col min="13321" max="13566" width="8.88671875" style="61"/>
    <col min="13567" max="13567" width="34.88671875" style="61" customWidth="1"/>
    <col min="13568" max="13571" width="9.44140625" style="61" customWidth="1"/>
    <col min="13572" max="13572" width="4.109375" style="61" customWidth="1"/>
    <col min="13573" max="13573" width="11.44140625" style="61" customWidth="1"/>
    <col min="13574" max="13574" width="11.44140625" style="61" bestFit="1" customWidth="1"/>
    <col min="13575" max="13575" width="11.44140625" style="61" customWidth="1"/>
    <col min="13576" max="13576" width="11.44140625" style="61" bestFit="1" customWidth="1"/>
    <col min="13577" max="13822" width="8.88671875" style="61"/>
    <col min="13823" max="13823" width="34.88671875" style="61" customWidth="1"/>
    <col min="13824" max="13827" width="9.44140625" style="61" customWidth="1"/>
    <col min="13828" max="13828" width="4.109375" style="61" customWidth="1"/>
    <col min="13829" max="13829" width="11.44140625" style="61" customWidth="1"/>
    <col min="13830" max="13830" width="11.44140625" style="61" bestFit="1" customWidth="1"/>
    <col min="13831" max="13831" width="11.44140625" style="61" customWidth="1"/>
    <col min="13832" max="13832" width="11.44140625" style="61" bestFit="1" customWidth="1"/>
    <col min="13833" max="14078" width="8.88671875" style="61"/>
    <col min="14079" max="14079" width="34.88671875" style="61" customWidth="1"/>
    <col min="14080" max="14083" width="9.44140625" style="61" customWidth="1"/>
    <col min="14084" max="14084" width="4.109375" style="61" customWidth="1"/>
    <col min="14085" max="14085" width="11.44140625" style="61" customWidth="1"/>
    <col min="14086" max="14086" width="11.44140625" style="61" bestFit="1" customWidth="1"/>
    <col min="14087" max="14087" width="11.44140625" style="61" customWidth="1"/>
    <col min="14088" max="14088" width="11.44140625" style="61" bestFit="1" customWidth="1"/>
    <col min="14089" max="14334" width="8.88671875" style="61"/>
    <col min="14335" max="14335" width="34.88671875" style="61" customWidth="1"/>
    <col min="14336" max="14339" width="9.44140625" style="61" customWidth="1"/>
    <col min="14340" max="14340" width="4.109375" style="61" customWidth="1"/>
    <col min="14341" max="14341" width="11.44140625" style="61" customWidth="1"/>
    <col min="14342" max="14342" width="11.44140625" style="61" bestFit="1" customWidth="1"/>
    <col min="14343" max="14343" width="11.44140625" style="61" customWidth="1"/>
    <col min="14344" max="14344" width="11.44140625" style="61" bestFit="1" customWidth="1"/>
    <col min="14345" max="14590" width="8.88671875" style="61"/>
    <col min="14591" max="14591" width="34.88671875" style="61" customWidth="1"/>
    <col min="14592" max="14595" width="9.44140625" style="61" customWidth="1"/>
    <col min="14596" max="14596" width="4.109375" style="61" customWidth="1"/>
    <col min="14597" max="14597" width="11.44140625" style="61" customWidth="1"/>
    <col min="14598" max="14598" width="11.44140625" style="61" bestFit="1" customWidth="1"/>
    <col min="14599" max="14599" width="11.44140625" style="61" customWidth="1"/>
    <col min="14600" max="14600" width="11.44140625" style="61" bestFit="1" customWidth="1"/>
    <col min="14601" max="14846" width="8.88671875" style="61"/>
    <col min="14847" max="14847" width="34.88671875" style="61" customWidth="1"/>
    <col min="14848" max="14851" width="9.44140625" style="61" customWidth="1"/>
    <col min="14852" max="14852" width="4.109375" style="61" customWidth="1"/>
    <col min="14853" max="14853" width="11.44140625" style="61" customWidth="1"/>
    <col min="14854" max="14854" width="11.44140625" style="61" bestFit="1" customWidth="1"/>
    <col min="14855" max="14855" width="11.44140625" style="61" customWidth="1"/>
    <col min="14856" max="14856" width="11.44140625" style="61" bestFit="1" customWidth="1"/>
    <col min="14857" max="15102" width="8.88671875" style="61"/>
    <col min="15103" max="15103" width="34.88671875" style="61" customWidth="1"/>
    <col min="15104" max="15107" width="9.44140625" style="61" customWidth="1"/>
    <col min="15108" max="15108" width="4.109375" style="61" customWidth="1"/>
    <col min="15109" max="15109" width="11.44140625" style="61" customWidth="1"/>
    <col min="15110" max="15110" width="11.44140625" style="61" bestFit="1" customWidth="1"/>
    <col min="15111" max="15111" width="11.44140625" style="61" customWidth="1"/>
    <col min="15112" max="15112" width="11.44140625" style="61" bestFit="1" customWidth="1"/>
    <col min="15113" max="15358" width="8.88671875" style="61"/>
    <col min="15359" max="15359" width="34.88671875" style="61" customWidth="1"/>
    <col min="15360" max="15363" width="9.44140625" style="61" customWidth="1"/>
    <col min="15364" max="15364" width="4.109375" style="61" customWidth="1"/>
    <col min="15365" max="15365" width="11.44140625" style="61" customWidth="1"/>
    <col min="15366" max="15366" width="11.44140625" style="61" bestFit="1" customWidth="1"/>
    <col min="15367" max="15367" width="11.44140625" style="61" customWidth="1"/>
    <col min="15368" max="15368" width="11.44140625" style="61" bestFit="1" customWidth="1"/>
    <col min="15369" max="15614" width="8.88671875" style="61"/>
    <col min="15615" max="15615" width="34.88671875" style="61" customWidth="1"/>
    <col min="15616" max="15619" width="9.44140625" style="61" customWidth="1"/>
    <col min="15620" max="15620" width="4.109375" style="61" customWidth="1"/>
    <col min="15621" max="15621" width="11.44140625" style="61" customWidth="1"/>
    <col min="15622" max="15622" width="11.44140625" style="61" bestFit="1" customWidth="1"/>
    <col min="15623" max="15623" width="11.44140625" style="61" customWidth="1"/>
    <col min="15624" max="15624" width="11.44140625" style="61" bestFit="1" customWidth="1"/>
    <col min="15625" max="15870" width="8.88671875" style="61"/>
    <col min="15871" max="15871" width="34.88671875" style="61" customWidth="1"/>
    <col min="15872" max="15875" width="9.44140625" style="61" customWidth="1"/>
    <col min="15876" max="15876" width="4.109375" style="61" customWidth="1"/>
    <col min="15877" max="15877" width="11.44140625" style="61" customWidth="1"/>
    <col min="15878" max="15878" width="11.44140625" style="61" bestFit="1" customWidth="1"/>
    <col min="15879" max="15879" width="11.44140625" style="61" customWidth="1"/>
    <col min="15880" max="15880" width="11.44140625" style="61" bestFit="1" customWidth="1"/>
    <col min="15881" max="16126" width="8.88671875" style="61"/>
    <col min="16127" max="16127" width="34.88671875" style="61" customWidth="1"/>
    <col min="16128" max="16131" width="9.44140625" style="61" customWidth="1"/>
    <col min="16132" max="16132" width="4.109375" style="61" customWidth="1"/>
    <col min="16133" max="16133" width="11.44140625" style="61" customWidth="1"/>
    <col min="16134" max="16134" width="11.44140625" style="61" bestFit="1" customWidth="1"/>
    <col min="16135" max="16135" width="11.44140625" style="61" customWidth="1"/>
    <col min="16136" max="16136" width="11.44140625" style="61" bestFit="1" customWidth="1"/>
    <col min="16137" max="16382" width="8.88671875" style="61"/>
    <col min="16383" max="16384" width="9" style="61" customWidth="1"/>
  </cols>
  <sheetData>
    <row r="1" spans="1:8" ht="43.2" x14ac:dyDescent="0.3">
      <c r="A1" s="57" t="s">
        <v>0</v>
      </c>
      <c r="B1" s="58" t="s">
        <v>51</v>
      </c>
      <c r="C1" s="58" t="s">
        <v>68</v>
      </c>
      <c r="D1" s="58" t="s">
        <v>7</v>
      </c>
      <c r="E1" s="59"/>
      <c r="F1" s="60" t="s">
        <v>69</v>
      </c>
      <c r="G1" s="60" t="s">
        <v>70</v>
      </c>
      <c r="H1" s="60" t="s">
        <v>71</v>
      </c>
    </row>
    <row r="3" spans="1:8" x14ac:dyDescent="0.3">
      <c r="A3" s="62" t="s">
        <v>64</v>
      </c>
      <c r="B3" s="63">
        <v>11.1546</v>
      </c>
      <c r="C3" s="63">
        <v>9.0719999999999995E-2</v>
      </c>
      <c r="D3" s="63">
        <v>4.1108000000000002</v>
      </c>
      <c r="F3" s="64"/>
      <c r="G3" s="64"/>
      <c r="H3" s="64"/>
    </row>
    <row r="4" spans="1:8" x14ac:dyDescent="0.3">
      <c r="A4" s="62" t="s">
        <v>65</v>
      </c>
      <c r="B4" s="63">
        <v>12.483700000000001</v>
      </c>
      <c r="C4" s="63">
        <v>0.12720000000000001</v>
      </c>
      <c r="D4" s="63">
        <v>3.9405999999999999</v>
      </c>
      <c r="F4" s="64"/>
      <c r="G4" s="64"/>
      <c r="H4" s="64"/>
    </row>
    <row r="5" spans="1:8" x14ac:dyDescent="0.3">
      <c r="A5" s="65" t="s">
        <v>72</v>
      </c>
      <c r="F5" s="66">
        <f>B3/B4</f>
        <v>0.89353316725009413</v>
      </c>
      <c r="G5" s="66">
        <f t="shared" ref="G5:H5" si="0">C3/C4</f>
        <v>0.71320754716981127</v>
      </c>
      <c r="H5" s="66">
        <f t="shared" si="0"/>
        <v>1.0431913921737808</v>
      </c>
    </row>
    <row r="6" spans="1:8" x14ac:dyDescent="0.3">
      <c r="A6" s="65"/>
      <c r="F6" s="64"/>
      <c r="G6" s="64"/>
      <c r="H6" s="6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A6BE3-B3BA-4105-92D9-975215790426}">
  <dimension ref="A1:W67"/>
  <sheetViews>
    <sheetView topLeftCell="N1" workbookViewId="0">
      <selection activeCell="U34" sqref="U34"/>
    </sheetView>
  </sheetViews>
  <sheetFormatPr defaultColWidth="13.33203125" defaultRowHeight="15.6" x14ac:dyDescent="0.3"/>
  <cols>
    <col min="1" max="1" width="43.88671875" style="23" customWidth="1"/>
    <col min="2" max="2" width="1.33203125" style="26" customWidth="1"/>
    <col min="3" max="3" width="3.88671875" style="28" customWidth="1"/>
    <col min="4" max="5" width="9.88671875" style="26" customWidth="1"/>
    <col min="6" max="6" width="9.88671875" style="29" customWidth="1"/>
    <col min="7" max="7" width="1.33203125" style="26" customWidth="1"/>
    <col min="8" max="8" width="3" style="28" customWidth="1"/>
    <col min="9" max="10" width="9.88671875" style="26" customWidth="1"/>
    <col min="11" max="11" width="9.88671875" style="29" customWidth="1"/>
    <col min="12" max="13" width="8.44140625" style="23" customWidth="1"/>
    <col min="14" max="14" width="18.6640625" style="23" customWidth="1"/>
    <col min="15" max="23" width="8.109375" style="23" customWidth="1"/>
    <col min="24" max="16384" width="13.33203125" style="23"/>
  </cols>
  <sheetData>
    <row r="1" spans="1:23" s="18" customFormat="1" x14ac:dyDescent="0.3">
      <c r="C1" s="19"/>
      <c r="D1" s="83"/>
      <c r="E1" s="83"/>
      <c r="F1" s="83"/>
      <c r="G1" s="20"/>
      <c r="H1" s="19"/>
      <c r="I1" s="83"/>
      <c r="J1" s="83"/>
      <c r="K1" s="83"/>
    </row>
    <row r="2" spans="1:23" ht="31.2" customHeight="1" x14ac:dyDescent="0.3">
      <c r="A2" s="84" t="s">
        <v>10</v>
      </c>
      <c r="B2" s="21"/>
      <c r="C2" s="86" t="s">
        <v>11</v>
      </c>
      <c r="D2" s="86"/>
      <c r="E2" s="86"/>
      <c r="F2" s="86"/>
      <c r="G2" s="22"/>
      <c r="H2" s="86" t="s">
        <v>12</v>
      </c>
      <c r="I2" s="86"/>
      <c r="J2" s="86"/>
      <c r="K2" s="86"/>
    </row>
    <row r="3" spans="1:23" x14ac:dyDescent="0.3">
      <c r="A3" s="85"/>
      <c r="B3" s="23"/>
      <c r="C3" s="24" t="s">
        <v>1</v>
      </c>
      <c r="D3" s="25" t="s">
        <v>13</v>
      </c>
      <c r="E3" s="25" t="s">
        <v>14</v>
      </c>
      <c r="F3" s="25" t="s">
        <v>15</v>
      </c>
      <c r="H3" s="24" t="s">
        <v>1</v>
      </c>
      <c r="I3" s="25" t="s">
        <v>13</v>
      </c>
      <c r="J3" s="25" t="s">
        <v>14</v>
      </c>
      <c r="K3" s="25" t="s">
        <v>15</v>
      </c>
    </row>
    <row r="4" spans="1:23" x14ac:dyDescent="0.3">
      <c r="A4" s="27" t="s">
        <v>16</v>
      </c>
      <c r="N4" s="23" t="s">
        <v>17</v>
      </c>
      <c r="O4" s="23">
        <v>80</v>
      </c>
      <c r="P4" s="23">
        <f>O4+2</f>
        <v>82</v>
      </c>
      <c r="Q4" s="23">
        <f t="shared" ref="Q4:V4" si="0">P4+2</f>
        <v>84</v>
      </c>
      <c r="R4" s="23">
        <f t="shared" si="0"/>
        <v>86</v>
      </c>
      <c r="S4" s="23">
        <f t="shared" si="0"/>
        <v>88</v>
      </c>
      <c r="T4" s="23">
        <f t="shared" si="0"/>
        <v>90</v>
      </c>
      <c r="U4" s="23">
        <f t="shared" si="0"/>
        <v>92</v>
      </c>
      <c r="V4" s="23">
        <f t="shared" si="0"/>
        <v>94</v>
      </c>
    </row>
    <row r="5" spans="1:23" x14ac:dyDescent="0.3">
      <c r="A5" s="30" t="s">
        <v>2</v>
      </c>
      <c r="D5" s="31">
        <v>9.4140999999999995</v>
      </c>
      <c r="E5" s="29">
        <v>0.35099999999999998</v>
      </c>
      <c r="F5" s="32">
        <v>1E-3</v>
      </c>
      <c r="G5" s="29"/>
      <c r="I5" s="31">
        <v>9.3402999999999992</v>
      </c>
      <c r="J5" s="29">
        <v>0.35160000000000002</v>
      </c>
      <c r="K5" s="32">
        <v>1E-3</v>
      </c>
      <c r="N5" s="23" t="s">
        <v>18</v>
      </c>
      <c r="O5" s="23">
        <f>O4-84</f>
        <v>-4</v>
      </c>
      <c r="P5" s="23">
        <f t="shared" ref="P5:V5" si="1">P4-84</f>
        <v>-2</v>
      </c>
      <c r="Q5" s="23">
        <f t="shared" si="1"/>
        <v>0</v>
      </c>
      <c r="R5" s="23">
        <f t="shared" si="1"/>
        <v>2</v>
      </c>
      <c r="S5" s="23">
        <f t="shared" si="1"/>
        <v>4</v>
      </c>
      <c r="T5" s="23">
        <f t="shared" si="1"/>
        <v>6</v>
      </c>
      <c r="U5" s="23">
        <f t="shared" si="1"/>
        <v>8</v>
      </c>
      <c r="V5" s="23">
        <f t="shared" si="1"/>
        <v>10</v>
      </c>
    </row>
    <row r="6" spans="1:23" x14ac:dyDescent="0.3">
      <c r="A6" s="30" t="s">
        <v>19</v>
      </c>
      <c r="D6" s="31">
        <v>0.2959</v>
      </c>
      <c r="E6" s="29">
        <v>0.1135</v>
      </c>
      <c r="F6" s="32">
        <v>9.4999999999999998E-3</v>
      </c>
      <c r="G6" s="29"/>
      <c r="I6" s="31">
        <v>0.31330000000000002</v>
      </c>
      <c r="J6" s="29">
        <v>0.1124</v>
      </c>
      <c r="K6" s="32">
        <v>5.5999999999999999E-3</v>
      </c>
    </row>
    <row r="7" spans="1:23" x14ac:dyDescent="0.3">
      <c r="A7" s="30" t="s">
        <v>20</v>
      </c>
      <c r="D7" s="31">
        <v>-4.539E-2</v>
      </c>
      <c r="E7" s="29">
        <v>1.508E-2</v>
      </c>
      <c r="F7" s="32">
        <v>2.8E-3</v>
      </c>
      <c r="G7" s="29"/>
      <c r="I7" s="31">
        <v>-4.5569999999999999E-2</v>
      </c>
      <c r="J7" s="29">
        <v>1.4970000000000001E-2</v>
      </c>
      <c r="K7" s="32">
        <v>2.5000000000000001E-3</v>
      </c>
      <c r="M7" s="23" t="s">
        <v>21</v>
      </c>
    </row>
    <row r="8" spans="1:23" x14ac:dyDescent="0.3">
      <c r="A8" s="30" t="s">
        <v>22</v>
      </c>
      <c r="D8" s="31">
        <v>-0.57930000000000004</v>
      </c>
      <c r="E8" s="29">
        <v>0.15440000000000001</v>
      </c>
      <c r="F8" s="32">
        <v>2.0000000000000001E-4</v>
      </c>
      <c r="G8" s="29"/>
      <c r="I8" s="31">
        <v>-0.61050000000000004</v>
      </c>
      <c r="J8" s="29">
        <v>0.15770000000000001</v>
      </c>
      <c r="K8" s="32">
        <v>1E-3</v>
      </c>
      <c r="M8" s="23">
        <v>-4</v>
      </c>
      <c r="N8" s="23" t="s">
        <v>23</v>
      </c>
      <c r="O8" s="26"/>
      <c r="P8" s="26">
        <f>$D$5+$D$6*P$5+$D$7*P$5*P$5+$D$8*$M8+$D$9*$M8*$M8+$D$10*$M8*P$5</f>
        <v>10.722899999999999</v>
      </c>
      <c r="Q8" s="26">
        <f>$D$5+$D$6*Q$5+$D$7*Q$5*Q$5+$D$8*$M8+$D$9*$M8*$M8+$D$10*$M8*Q$5</f>
        <v>10.49146</v>
      </c>
      <c r="R8" s="26">
        <f>$D$5+$D$6*R$5+$D$7*R$5*R$5+$D$8*$M8+$D$9*$M8*$M8+$D$10*$M8*R$5</f>
        <v>9.8968999999999987</v>
      </c>
      <c r="S8" s="26">
        <f>$D$5+$D$6*S$5+$D$7*S$5*S$5+$D$8*$M8+$D$9*$M8*$M8+$D$10*$M8*S$5</f>
        <v>8.9392199999999988</v>
      </c>
      <c r="T8" s="26"/>
      <c r="U8" s="26"/>
      <c r="V8" s="26"/>
      <c r="W8" s="26"/>
    </row>
    <row r="9" spans="1:23" x14ac:dyDescent="0.3">
      <c r="A9" s="30" t="s">
        <v>24</v>
      </c>
      <c r="D9" s="31">
        <v>-7.7490000000000003E-2</v>
      </c>
      <c r="E9" s="29">
        <v>3.065E-2</v>
      </c>
      <c r="F9" s="32">
        <v>1.24E-2</v>
      </c>
      <c r="G9" s="29"/>
      <c r="I9" s="31">
        <v>-8.0710000000000004E-2</v>
      </c>
      <c r="J9" s="29">
        <v>2.972E-2</v>
      </c>
      <c r="K9" s="32">
        <v>7.0000000000000001E-3</v>
      </c>
      <c r="L9" s="26"/>
      <c r="M9" s="23">
        <v>-4</v>
      </c>
      <c r="N9" s="23" t="s">
        <v>23</v>
      </c>
      <c r="O9" s="26"/>
      <c r="P9" s="26"/>
      <c r="Q9" s="26"/>
      <c r="R9" s="26"/>
      <c r="S9" s="26">
        <f>$D$5+$D$6*S$5+$D$7*S$5*S$5+$D$8*$M9+$D$9*$M9*$M9+$D$10*$M9*S$5</f>
        <v>8.9392199999999988</v>
      </c>
      <c r="T9" s="26">
        <f>$D$5+$D$6*T$5+$D$7*T$5*T$5+$D$8*$M9+$D$9*$M9*$M9+$D$10*$M9*T$5</f>
        <v>7.6184199999999986</v>
      </c>
      <c r="U9" s="26">
        <f>$D$5+$D$6*U$5+$D$7*U$5*U$5+$D$8*$M9+$D$9*$M9*$M9+$D$10*$M9*U$5</f>
        <v>5.9344999999999981</v>
      </c>
      <c r="V9" s="26">
        <f>$D$5+$D$6*V$5+$D$7*V$5*V$5+$D$8*$M9+$D$9*$M9*$M9+$D$10*$M9*V$5</f>
        <v>3.887459999999999</v>
      </c>
      <c r="W9" s="26"/>
    </row>
    <row r="10" spans="1:23" x14ac:dyDescent="0.3">
      <c r="A10" s="30" t="s">
        <v>25</v>
      </c>
      <c r="D10" s="31">
        <v>0.12559999999999999</v>
      </c>
      <c r="E10" s="29">
        <v>3.4500000000000003E-2</v>
      </c>
      <c r="F10" s="32">
        <v>1E-3</v>
      </c>
      <c r="G10" s="29"/>
      <c r="I10" s="31">
        <v>0.13539999999999999</v>
      </c>
      <c r="J10" s="29">
        <v>3.4819999999999997E-2</v>
      </c>
      <c r="K10" s="32">
        <v>1E-3</v>
      </c>
      <c r="M10" s="33">
        <v>0</v>
      </c>
      <c r="N10" s="23" t="s">
        <v>26</v>
      </c>
      <c r="O10" s="26"/>
      <c r="P10" s="26"/>
      <c r="Q10" s="26">
        <f>$D$5+$D$6*Q$5+$D$7*Q$5*Q$5+$D$8*$M10+$D$9*$M10*$M10+$D$10*$M10*Q$5</f>
        <v>9.4140999999999995</v>
      </c>
      <c r="R10" s="26">
        <f>$D$5+$D$6*R$5+$D$7*R$5*R$5+$D$8*$M10+$D$9*$M10*$M10+$D$10*$M10*R$5</f>
        <v>9.8243399999999994</v>
      </c>
      <c r="S10" s="26">
        <f>$D$5+$D$6*S$5+$D$7*S$5*S$5+$D$8*$M10+$D$9*$M10*$M10+$D$10*$M10*S$5</f>
        <v>9.871459999999999</v>
      </c>
      <c r="T10" s="26">
        <f>$D$5+$D$6*T$5+$D$7*T$5*T$5+$D$8*$M10+$D$9*$M10*$M10+$D$10*$M10*T$5</f>
        <v>9.5554599999999983</v>
      </c>
      <c r="U10" s="26">
        <f>$D$5+$D$6*U$5+$D$7*U$5*U$5+$D$8*$M10+$D$9*$M10*$M10+$D$10*$M10*U$5</f>
        <v>8.876339999999999</v>
      </c>
      <c r="V10" s="26"/>
      <c r="W10" s="26"/>
    </row>
    <row r="11" spans="1:23" x14ac:dyDescent="0.3">
      <c r="A11" s="30" t="s">
        <v>27</v>
      </c>
      <c r="D11" s="31">
        <v>-0.28339999999999999</v>
      </c>
      <c r="E11" s="29">
        <v>0.10440000000000001</v>
      </c>
      <c r="F11" s="32">
        <v>7.1000000000000004E-3</v>
      </c>
      <c r="G11" s="29"/>
      <c r="I11" s="31">
        <v>-0.29720000000000002</v>
      </c>
      <c r="J11" s="29">
        <v>0.1051</v>
      </c>
      <c r="K11" s="32">
        <v>5.1000000000000004E-3</v>
      </c>
      <c r="M11" s="33">
        <v>0</v>
      </c>
      <c r="N11" s="23" t="s">
        <v>26</v>
      </c>
      <c r="O11" s="26"/>
      <c r="P11" s="26">
        <f>$D$5+$D$6*P$5+$D$7*P$5*P$5+$D$8*$M11+$D$9*$M11*$M11+$D$10*$M11*P$5</f>
        <v>8.640740000000001</v>
      </c>
      <c r="Q11" s="26">
        <f>$D$5+$D$6*Q$5+$D$7*Q$5*Q$5+$D$8*$M11+$D$9*$M11*$M11+$D$10*$M11*Q$5</f>
        <v>9.4140999999999995</v>
      </c>
      <c r="R11" s="26"/>
      <c r="S11" s="26"/>
      <c r="T11" s="26"/>
      <c r="U11" s="26">
        <f>$D$5+$D$6*U$5+$D$7*U$5*U$5+$D$8*$M11+$D$9*$M11*$M11+$D$10*$M11*U$5</f>
        <v>8.876339999999999</v>
      </c>
      <c r="V11" s="26">
        <f>$D$5+$D$6*V$5+$D$7*V$5*V$5+$D$8*$M11+$D$9*$M11*$M11+$D$10*$M11*V$5</f>
        <v>7.8340999999999994</v>
      </c>
      <c r="W11" s="26"/>
    </row>
    <row r="12" spans="1:23" x14ac:dyDescent="0.3">
      <c r="A12" s="30" t="s">
        <v>28</v>
      </c>
      <c r="D12" s="29">
        <v>2.7239999999999999E-3</v>
      </c>
      <c r="E12" s="29">
        <v>2.1559999999999999E-2</v>
      </c>
      <c r="F12" s="32">
        <v>0.89980000000000004</v>
      </c>
      <c r="G12" s="29"/>
      <c r="I12" s="29">
        <v>9.1249999999999994E-3</v>
      </c>
      <c r="J12" s="29">
        <v>1.8319999999999999E-2</v>
      </c>
      <c r="K12" s="32">
        <v>0.61890000000000001</v>
      </c>
      <c r="M12" s="23">
        <v>4</v>
      </c>
      <c r="N12" s="23" t="s">
        <v>29</v>
      </c>
      <c r="O12" s="26"/>
      <c r="P12" s="26">
        <f>$D$5+$D$6*P$5+$D$7*P$5*P$5+$D$8*$M12+$D$9*$M12*$M12+$D$10*$M12*P$5</f>
        <v>4.0789000000000009</v>
      </c>
      <c r="Q12" s="26">
        <f>$D$5+$D$6*Q$5+$D$7*Q$5*Q$5+$D$8*$M12+$D$9*$M12*$M12+$D$10*$M12*Q$5</f>
        <v>5.8570599999999997</v>
      </c>
      <c r="R12" s="26">
        <f>$D$5+$D$6*R$5+$D$7*R$5*R$5+$D$8*$M12+$D$9*$M12*$M12+$D$10*$M12*R$5</f>
        <v>7.2721</v>
      </c>
      <c r="S12" s="26">
        <f>$D$5+$D$6*S$5+$D$7*S$5*S$5+$D$8*$M12+$D$9*$M12*$M12+$D$10*$M12*S$5</f>
        <v>8.3240199999999991</v>
      </c>
      <c r="T12" s="26"/>
      <c r="U12" s="26"/>
      <c r="V12" s="26"/>
      <c r="W12" s="26"/>
    </row>
    <row r="13" spans="1:23" x14ac:dyDescent="0.3">
      <c r="A13" s="30" t="s">
        <v>30</v>
      </c>
      <c r="D13" s="29">
        <v>3.4819999999999997E-2</v>
      </c>
      <c r="E13" s="29">
        <v>2.018E-2</v>
      </c>
      <c r="F13" s="32">
        <v>8.6599999999999996E-2</v>
      </c>
      <c r="G13" s="29"/>
      <c r="I13" s="31">
        <v>4.4269999999999997E-2</v>
      </c>
      <c r="J13" s="29">
        <v>2.0799999999999999E-2</v>
      </c>
      <c r="K13" s="32">
        <v>3.5200000000000002E-2</v>
      </c>
      <c r="M13" s="23">
        <v>4</v>
      </c>
      <c r="N13" s="23" t="s">
        <v>29</v>
      </c>
      <c r="O13" s="26"/>
      <c r="P13" s="26"/>
      <c r="Q13" s="26"/>
      <c r="R13" s="26"/>
      <c r="S13" s="26">
        <f>$D$5+$D$6*S$5+$D$7*S$5*S$5+$D$8*$M13+$D$9*$M13*$M13+$D$10*$M13*S$5</f>
        <v>8.3240199999999991</v>
      </c>
      <c r="T13" s="26">
        <f>$D$5+$D$6*T$5+$D$7*T$5*T$5+$D$8*$M13+$D$9*$M13*$M13+$D$10*$M13*T$5</f>
        <v>9.0128199999999978</v>
      </c>
      <c r="U13" s="26">
        <f>$D$5+$D$6*U$5+$D$7*U$5*U$5+$D$8*$M13+$D$9*$M13*$M13+$D$10*$M13*U$5</f>
        <v>9.3384999999999998</v>
      </c>
      <c r="V13" s="26">
        <f>$D$5+$D$6*V$5+$D$7*V$5*V$5+$D$8*$M13+$D$9*$M13*$M13+$D$10*$M13*V$5</f>
        <v>9.3010599999999997</v>
      </c>
      <c r="W13" s="26"/>
    </row>
    <row r="14" spans="1:23" x14ac:dyDescent="0.3">
      <c r="A14" s="34"/>
      <c r="D14" s="31"/>
      <c r="E14" s="29"/>
      <c r="F14" s="32"/>
      <c r="G14" s="29"/>
      <c r="I14" s="29"/>
      <c r="J14" s="29"/>
      <c r="K14" s="32"/>
      <c r="N14" s="23" t="s">
        <v>31</v>
      </c>
      <c r="O14" s="26"/>
      <c r="P14" s="26">
        <f>$D$28+$D$29*P$5+$D$30*P$5*P$5</f>
        <v>9.9773400000000017</v>
      </c>
      <c r="Q14" s="26">
        <f t="shared" ref="Q14:V14" si="2">$D$28+$D$29*Q$5+$D$30*Q$5*Q$5</f>
        <v>9.8246000000000002</v>
      </c>
      <c r="R14" s="26">
        <f t="shared" si="2"/>
        <v>9.6541800000000002</v>
      </c>
      <c r="S14" s="26">
        <f t="shared" si="2"/>
        <v>9.4660799999999998</v>
      </c>
      <c r="T14" s="26">
        <f t="shared" si="2"/>
        <v>9.2602999999999991</v>
      </c>
      <c r="U14" s="26">
        <f t="shared" si="2"/>
        <v>9.0368400000000015</v>
      </c>
      <c r="V14" s="26">
        <f t="shared" si="2"/>
        <v>8.7957000000000001</v>
      </c>
      <c r="W14" s="26"/>
    </row>
    <row r="15" spans="1:23" x14ac:dyDescent="0.3">
      <c r="A15" s="35" t="s">
        <v>32</v>
      </c>
      <c r="D15" s="29"/>
      <c r="E15" s="29"/>
      <c r="F15" s="32"/>
      <c r="G15" s="29"/>
      <c r="I15" s="29"/>
      <c r="J15" s="29"/>
      <c r="K15" s="32"/>
      <c r="L15" s="36" t="s">
        <v>50</v>
      </c>
      <c r="O15" s="26"/>
      <c r="P15" s="26"/>
      <c r="Q15" s="26"/>
      <c r="R15" s="26"/>
      <c r="S15" s="26"/>
      <c r="T15" s="26"/>
      <c r="U15" s="26"/>
      <c r="V15" s="26"/>
      <c r="W15" s="26"/>
    </row>
    <row r="16" spans="1:23" x14ac:dyDescent="0.3">
      <c r="A16" s="37" t="s">
        <v>33</v>
      </c>
      <c r="D16" s="31">
        <v>11.154292496645784</v>
      </c>
      <c r="E16" s="29">
        <v>1.4480225016629262</v>
      </c>
      <c r="F16" s="32">
        <v>1E-3</v>
      </c>
      <c r="G16" s="29"/>
      <c r="I16" s="31">
        <v>12.483879236541885</v>
      </c>
      <c r="J16" s="29">
        <v>1.5959055222929053</v>
      </c>
      <c r="K16" s="32">
        <v>1E-3</v>
      </c>
      <c r="L16" s="26">
        <f>I16/D16</f>
        <v>1.1191995584028231</v>
      </c>
      <c r="O16" s="26"/>
      <c r="P16" s="26"/>
      <c r="Q16" s="26"/>
      <c r="R16" s="26"/>
      <c r="S16" s="26"/>
      <c r="T16" s="26"/>
      <c r="U16" s="26"/>
      <c r="V16" s="26"/>
      <c r="W16" s="26"/>
    </row>
    <row r="17" spans="1:23" x14ac:dyDescent="0.3">
      <c r="A17" s="37" t="s">
        <v>34</v>
      </c>
      <c r="D17" s="31">
        <v>9.0720261379722333E-2</v>
      </c>
      <c r="E17" s="29">
        <v>3.4350895387505999E-2</v>
      </c>
      <c r="F17" s="32" t="s">
        <v>35</v>
      </c>
      <c r="G17" s="29"/>
      <c r="I17" s="31">
        <v>0.1272204120280723</v>
      </c>
      <c r="J17" s="29">
        <v>4.320923759556157E-2</v>
      </c>
      <c r="K17" s="32" t="s">
        <v>36</v>
      </c>
      <c r="L17" s="26">
        <f>I17/D17</f>
        <v>1.4023373620538138</v>
      </c>
      <c r="N17" s="23" t="s">
        <v>17</v>
      </c>
      <c r="O17" s="23">
        <v>80</v>
      </c>
      <c r="P17" s="23">
        <f>O17+2</f>
        <v>82</v>
      </c>
      <c r="Q17" s="23">
        <f t="shared" ref="Q17:W17" si="3">P17+2</f>
        <v>84</v>
      </c>
      <c r="R17" s="23">
        <f t="shared" si="3"/>
        <v>86</v>
      </c>
      <c r="S17" s="23">
        <f t="shared" si="3"/>
        <v>88</v>
      </c>
      <c r="T17" s="23">
        <f t="shared" si="3"/>
        <v>90</v>
      </c>
      <c r="U17" s="23">
        <f t="shared" si="3"/>
        <v>92</v>
      </c>
      <c r="V17" s="23">
        <f t="shared" si="3"/>
        <v>94</v>
      </c>
      <c r="W17" s="23">
        <f t="shared" si="3"/>
        <v>96</v>
      </c>
    </row>
    <row r="18" spans="1:23" x14ac:dyDescent="0.3">
      <c r="A18" s="37" t="s">
        <v>37</v>
      </c>
      <c r="D18" s="29">
        <v>-0.34239320213311647</v>
      </c>
      <c r="E18" s="29">
        <v>0.17696409734767998</v>
      </c>
      <c r="F18" s="32" t="s">
        <v>38</v>
      </c>
      <c r="G18" s="29"/>
      <c r="I18" s="31">
        <v>-0.59634436431238957</v>
      </c>
      <c r="J18" s="29">
        <v>0.22556423704631176</v>
      </c>
      <c r="K18" s="32" t="s">
        <v>39</v>
      </c>
      <c r="L18" s="26"/>
      <c r="N18" s="23" t="s">
        <v>40</v>
      </c>
      <c r="O18" s="23">
        <f>O17-80</f>
        <v>0</v>
      </c>
      <c r="P18" s="23">
        <f t="shared" ref="P18:W18" si="4">P17-80</f>
        <v>2</v>
      </c>
      <c r="Q18" s="23">
        <f t="shared" si="4"/>
        <v>4</v>
      </c>
      <c r="R18" s="23">
        <f t="shared" si="4"/>
        <v>6</v>
      </c>
      <c r="S18" s="23">
        <f t="shared" si="4"/>
        <v>8</v>
      </c>
      <c r="T18" s="23">
        <f t="shared" si="4"/>
        <v>10</v>
      </c>
      <c r="U18" s="23">
        <f t="shared" si="4"/>
        <v>12</v>
      </c>
      <c r="V18" s="23">
        <f t="shared" si="4"/>
        <v>14</v>
      </c>
      <c r="W18" s="23">
        <f t="shared" si="4"/>
        <v>16</v>
      </c>
    </row>
    <row r="19" spans="1:23" x14ac:dyDescent="0.3">
      <c r="A19" s="37" t="s">
        <v>7</v>
      </c>
      <c r="D19" s="31">
        <v>4.110660508002046</v>
      </c>
      <c r="E19" s="29">
        <v>0.37452673490334448</v>
      </c>
      <c r="F19" s="32">
        <v>1E-3</v>
      </c>
      <c r="G19" s="29"/>
      <c r="I19" s="31">
        <v>3.940244534707789</v>
      </c>
      <c r="J19" s="29">
        <v>0.35962648332642783</v>
      </c>
      <c r="K19" s="32">
        <v>1E-3</v>
      </c>
      <c r="L19" s="26">
        <f>I19/D19</f>
        <v>0.95854292200425806</v>
      </c>
      <c r="N19" s="23" t="s">
        <v>18</v>
      </c>
      <c r="O19" s="23">
        <f>O17-84</f>
        <v>-4</v>
      </c>
      <c r="P19" s="23">
        <f t="shared" ref="P19:W19" si="5">P17-84</f>
        <v>-2</v>
      </c>
      <c r="Q19" s="23">
        <f t="shared" si="5"/>
        <v>0</v>
      </c>
      <c r="R19" s="23">
        <f t="shared" si="5"/>
        <v>2</v>
      </c>
      <c r="S19" s="23">
        <f t="shared" si="5"/>
        <v>4</v>
      </c>
      <c r="T19" s="23">
        <f t="shared" si="5"/>
        <v>6</v>
      </c>
      <c r="U19" s="23">
        <f t="shared" si="5"/>
        <v>8</v>
      </c>
      <c r="V19" s="23">
        <f t="shared" si="5"/>
        <v>10</v>
      </c>
      <c r="W19" s="23">
        <f t="shared" si="5"/>
        <v>12</v>
      </c>
    </row>
    <row r="20" spans="1:23" x14ac:dyDescent="0.3">
      <c r="A20" s="37" t="s">
        <v>41</v>
      </c>
      <c r="D20" s="38">
        <v>2.5000000000000001E-2</v>
      </c>
      <c r="E20" s="38"/>
      <c r="F20" s="38"/>
      <c r="G20" s="38"/>
      <c r="H20" s="39"/>
      <c r="I20" s="38">
        <v>2.5999999999999999E-2</v>
      </c>
      <c r="J20" s="29"/>
      <c r="K20" s="32"/>
      <c r="N20" s="23" t="s">
        <v>42</v>
      </c>
      <c r="O20" s="23">
        <f>O17-88</f>
        <v>-8</v>
      </c>
      <c r="P20" s="23">
        <f t="shared" ref="P20:W20" si="6">P17-88</f>
        <v>-6</v>
      </c>
      <c r="Q20" s="23">
        <f t="shared" si="6"/>
        <v>-4</v>
      </c>
      <c r="R20" s="23">
        <f t="shared" si="6"/>
        <v>-2</v>
      </c>
      <c r="S20" s="23">
        <f t="shared" si="6"/>
        <v>0</v>
      </c>
      <c r="T20" s="23">
        <f t="shared" si="6"/>
        <v>2</v>
      </c>
      <c r="U20" s="23">
        <f t="shared" si="6"/>
        <v>4</v>
      </c>
      <c r="V20" s="23">
        <f t="shared" si="6"/>
        <v>6</v>
      </c>
      <c r="W20" s="23">
        <f t="shared" si="6"/>
        <v>8</v>
      </c>
    </row>
    <row r="21" spans="1:23" x14ac:dyDescent="0.3">
      <c r="A21" s="26"/>
      <c r="F21" s="32"/>
      <c r="K21" s="32"/>
    </row>
    <row r="22" spans="1:23" x14ac:dyDescent="0.3">
      <c r="A22" s="40" t="s">
        <v>43</v>
      </c>
      <c r="M22" s="23" t="s">
        <v>21</v>
      </c>
    </row>
    <row r="23" spans="1:23" x14ac:dyDescent="0.3">
      <c r="A23" s="37" t="s">
        <v>44</v>
      </c>
      <c r="D23" s="41">
        <v>10</v>
      </c>
      <c r="E23" s="29"/>
      <c r="G23" s="41"/>
      <c r="I23" s="41">
        <v>10</v>
      </c>
      <c r="J23" s="29"/>
      <c r="M23" s="23">
        <v>-4</v>
      </c>
      <c r="N23" s="23" t="s">
        <v>23</v>
      </c>
      <c r="O23" s="26">
        <f>$I$5+$I$6*O$18+$I$7*O$18*O$18+$I$11*$M23+$I$12*$M23*$M23+$I$13*$M23*O$18</f>
        <v>10.6751</v>
      </c>
      <c r="P23" s="26">
        <f t="shared" ref="P23:S23" si="7">$I$5+$I$6*P$18+$I$7*P$18*P$18+$I$11*$M23+$I$12*$M23*$M23+$I$13*$M23*P$18</f>
        <v>10.76526</v>
      </c>
      <c r="Q23" s="26">
        <f t="shared" si="7"/>
        <v>10.49086</v>
      </c>
      <c r="R23" s="26">
        <f t="shared" si="7"/>
        <v>9.8519000000000005</v>
      </c>
      <c r="S23" s="26">
        <f t="shared" si="7"/>
        <v>8.8483800000000006</v>
      </c>
      <c r="T23" s="26"/>
      <c r="U23" s="26"/>
      <c r="V23" s="26"/>
      <c r="W23" s="26"/>
    </row>
    <row r="24" spans="1:23" x14ac:dyDescent="0.3">
      <c r="A24" s="37" t="s">
        <v>45</v>
      </c>
      <c r="D24" s="42">
        <v>2823.8454731559918</v>
      </c>
      <c r="E24" s="42"/>
      <c r="F24" s="42"/>
      <c r="G24" s="42"/>
      <c r="I24" s="42">
        <v>2818.5355319645814</v>
      </c>
      <c r="J24" s="42"/>
      <c r="K24" s="42"/>
      <c r="M24" s="33">
        <v>0</v>
      </c>
      <c r="N24" s="23" t="s">
        <v>26</v>
      </c>
      <c r="O24" s="26"/>
      <c r="P24" s="26"/>
      <c r="Q24" s="26">
        <f t="shared" ref="Q24:U24" si="8">$I$5+$I$6*Q$19+$I$7*Q$19*Q$19+$I$11*$M24+$I$12*$M24*$M24+$I$13*$M24*Q$19</f>
        <v>9.3402999999999992</v>
      </c>
      <c r="R24" s="26">
        <f t="shared" si="8"/>
        <v>9.7846199999999985</v>
      </c>
      <c r="S24" s="26">
        <f t="shared" si="8"/>
        <v>9.8643799999999988</v>
      </c>
      <c r="T24" s="26">
        <f>$I$5+$I$6*T$19+$I$7*T$19*T$19+$I$11*$M24+$I$12*$M24*$M24+$I$13*$M24*T$19</f>
        <v>9.5795799999999982</v>
      </c>
      <c r="U24" s="26">
        <f t="shared" si="8"/>
        <v>8.9302199999999985</v>
      </c>
      <c r="V24" s="26"/>
      <c r="W24" s="26"/>
    </row>
    <row r="25" spans="1:23" x14ac:dyDescent="0.3">
      <c r="A25" s="37" t="s">
        <v>46</v>
      </c>
      <c r="D25" s="42">
        <v>2843.8454731559918</v>
      </c>
      <c r="E25" s="42"/>
      <c r="F25" s="42"/>
      <c r="G25" s="42"/>
      <c r="I25" s="42">
        <v>2838.5355319645814</v>
      </c>
      <c r="J25" s="42"/>
      <c r="K25" s="42"/>
      <c r="M25" s="23">
        <v>4</v>
      </c>
      <c r="N25" s="23" t="s">
        <v>29</v>
      </c>
      <c r="O25" s="26"/>
      <c r="P25" s="26"/>
      <c r="Q25" s="26"/>
      <c r="R25" s="26"/>
      <c r="S25" s="26">
        <f t="shared" ref="S25:V25" si="9">$I$5+$I$6*S$20+$I$7*S$20*S$20+$I$11*$M25+$I$12*$M25*$M25+$I$13*$M25*S$20</f>
        <v>8.2974999999999994</v>
      </c>
      <c r="T25" s="26">
        <f t="shared" si="9"/>
        <v>9.0959799999999991</v>
      </c>
      <c r="U25" s="26">
        <f t="shared" si="9"/>
        <v>9.5298999999999996</v>
      </c>
      <c r="V25" s="26">
        <f t="shared" si="9"/>
        <v>9.5992599999999975</v>
      </c>
      <c r="W25" s="26">
        <f>$I$5+$I$6*W$20+$I$7*W$20*W$20+$I$11*$M25+$I$12*$M25*$M25+$I$13*$M25*W$20</f>
        <v>9.304059999999998</v>
      </c>
    </row>
    <row r="26" spans="1:23" x14ac:dyDescent="0.3">
      <c r="A26" s="43" t="s">
        <v>47</v>
      </c>
      <c r="B26" s="44"/>
      <c r="C26" s="25"/>
      <c r="D26" s="45">
        <v>2877.2</v>
      </c>
      <c r="E26" s="45"/>
      <c r="F26" s="45"/>
      <c r="G26" s="45"/>
      <c r="H26" s="25"/>
      <c r="I26" s="45">
        <v>2871.9</v>
      </c>
      <c r="J26" s="45"/>
      <c r="K26" s="45"/>
      <c r="N26" s="23" t="s">
        <v>48</v>
      </c>
      <c r="O26" s="26">
        <f>$I$28+$I$29*O$18+$I$30*O$18*O$18</f>
        <v>9.6382999999999992</v>
      </c>
      <c r="P26" s="26">
        <f t="shared" ref="P26:S26" si="10">$I$28+$I$29*P$18+$I$30*P$18*P$18</f>
        <v>10.008139999999999</v>
      </c>
      <c r="Q26" s="26">
        <f t="shared" si="10"/>
        <v>9.9944600000000001</v>
      </c>
      <c r="R26" s="26">
        <f t="shared" si="10"/>
        <v>9.5972600000000003</v>
      </c>
      <c r="S26" s="26">
        <f t="shared" si="10"/>
        <v>8.816539999999998</v>
      </c>
      <c r="T26" s="26"/>
      <c r="U26" s="26"/>
      <c r="V26" s="26"/>
    </row>
    <row r="27" spans="1:23" x14ac:dyDescent="0.3">
      <c r="A27" s="46"/>
      <c r="B27" s="46"/>
      <c r="C27" s="47"/>
      <c r="D27" s="48"/>
      <c r="E27" s="48"/>
      <c r="F27" s="49"/>
      <c r="G27" s="46"/>
      <c r="H27" s="47"/>
      <c r="I27" s="48"/>
      <c r="J27" s="48"/>
      <c r="K27" s="49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3">
      <c r="A28" s="50" t="s">
        <v>49</v>
      </c>
      <c r="B28" s="50"/>
      <c r="C28" s="51"/>
      <c r="D28" s="52">
        <v>9.8246000000000002</v>
      </c>
      <c r="E28" s="53"/>
      <c r="F28" s="52"/>
      <c r="G28" s="50"/>
      <c r="H28" s="51"/>
      <c r="I28" s="52">
        <v>9.6382999999999992</v>
      </c>
      <c r="J28" s="54"/>
      <c r="K28" s="31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3">
      <c r="A29" s="50"/>
      <c r="B29" s="50"/>
      <c r="C29" s="51"/>
      <c r="D29" s="55">
        <v>-8.0790000000000001E-2</v>
      </c>
      <c r="E29" s="53"/>
      <c r="F29" s="52"/>
      <c r="G29" s="50"/>
      <c r="H29" s="51"/>
      <c r="I29" s="55">
        <v>0.28079999999999999</v>
      </c>
      <c r="J29" s="54"/>
      <c r="K29" s="31"/>
      <c r="M29" s="33"/>
      <c r="O29" s="26"/>
      <c r="P29" s="26"/>
      <c r="Q29" s="33">
        <f>AVERAGE(Q4:U4)</f>
        <v>88</v>
      </c>
      <c r="R29" s="26"/>
      <c r="S29" s="26"/>
      <c r="T29" s="26"/>
      <c r="U29" s="26"/>
      <c r="V29" s="26"/>
      <c r="W29" s="26"/>
    </row>
    <row r="30" spans="1:23" x14ac:dyDescent="0.3">
      <c r="A30" s="50"/>
      <c r="B30" s="50"/>
      <c r="C30" s="51"/>
      <c r="D30" s="55">
        <v>-2.2100000000000002E-3</v>
      </c>
      <c r="E30" s="53"/>
      <c r="F30" s="52"/>
      <c r="G30" s="50"/>
      <c r="H30" s="51"/>
      <c r="I30" s="52">
        <v>-4.7940000000000003E-2</v>
      </c>
      <c r="J30" s="54"/>
      <c r="K30" s="31"/>
      <c r="Q30" s="23">
        <f>AVERAGE(Q4:S4)</f>
        <v>86</v>
      </c>
    </row>
    <row r="31" spans="1:23" x14ac:dyDescent="0.3">
      <c r="A31" s="26"/>
      <c r="E31" s="54"/>
      <c r="F31" s="31"/>
      <c r="J31" s="54"/>
      <c r="K31" s="31"/>
    </row>
    <row r="32" spans="1:23" x14ac:dyDescent="0.3">
      <c r="A32" s="26"/>
      <c r="D32" s="31"/>
      <c r="E32" s="54"/>
      <c r="F32" s="31"/>
      <c r="I32" s="31"/>
      <c r="J32" s="54"/>
      <c r="K32" s="31"/>
    </row>
    <row r="33" spans="1:11" x14ac:dyDescent="0.3">
      <c r="A33" s="26"/>
      <c r="D33" s="31"/>
      <c r="E33" s="54"/>
      <c r="F33" s="31"/>
      <c r="I33" s="31"/>
      <c r="J33" s="54"/>
      <c r="K33" s="31"/>
    </row>
    <row r="34" spans="1:11" x14ac:dyDescent="0.3">
      <c r="A34" s="26"/>
      <c r="D34" s="29"/>
      <c r="E34" s="54"/>
      <c r="F34" s="31"/>
      <c r="I34" s="31"/>
      <c r="J34" s="54"/>
      <c r="K34" s="31"/>
    </row>
    <row r="35" spans="1:11" x14ac:dyDescent="0.3">
      <c r="A35" s="26"/>
      <c r="D35" s="31"/>
      <c r="E35" s="54"/>
      <c r="F35" s="31"/>
      <c r="I35" s="31"/>
      <c r="J35" s="54"/>
      <c r="K35" s="31"/>
    </row>
    <row r="36" spans="1:11" x14ac:dyDescent="0.3">
      <c r="A36" s="26"/>
      <c r="D36" s="38"/>
      <c r="E36" s="54"/>
      <c r="F36" s="31"/>
      <c r="I36" s="38"/>
      <c r="J36" s="54"/>
      <c r="K36" s="31"/>
    </row>
    <row r="37" spans="1:11" x14ac:dyDescent="0.3">
      <c r="A37" s="26"/>
      <c r="D37" s="54"/>
      <c r="E37" s="54"/>
      <c r="F37" s="31"/>
      <c r="I37" s="54"/>
      <c r="J37" s="54"/>
      <c r="K37" s="31"/>
    </row>
    <row r="38" spans="1:11" x14ac:dyDescent="0.3">
      <c r="A38" s="26"/>
      <c r="E38" s="54"/>
      <c r="F38" s="31"/>
      <c r="J38" s="54"/>
      <c r="K38" s="31"/>
    </row>
    <row r="39" spans="1:11" x14ac:dyDescent="0.3">
      <c r="A39" s="26"/>
      <c r="E39" s="54"/>
      <c r="F39" s="31"/>
      <c r="J39" s="54"/>
      <c r="K39" s="31"/>
    </row>
    <row r="40" spans="1:11" x14ac:dyDescent="0.3">
      <c r="A40" s="26"/>
      <c r="E40" s="54"/>
      <c r="F40" s="31"/>
      <c r="J40" s="54"/>
      <c r="K40" s="31"/>
    </row>
    <row r="41" spans="1:11" x14ac:dyDescent="0.3">
      <c r="A41" s="26"/>
      <c r="E41" s="54"/>
      <c r="F41" s="31"/>
      <c r="J41" s="54"/>
      <c r="K41" s="31"/>
    </row>
    <row r="42" spans="1:11" x14ac:dyDescent="0.3">
      <c r="A42" s="26"/>
      <c r="D42" s="54"/>
      <c r="E42" s="54"/>
      <c r="F42" s="31"/>
      <c r="I42" s="54"/>
      <c r="J42" s="54"/>
      <c r="K42" s="31"/>
    </row>
    <row r="43" spans="1:11" x14ac:dyDescent="0.3">
      <c r="A43" s="26"/>
      <c r="D43" s="41"/>
      <c r="E43" s="54"/>
      <c r="F43" s="31"/>
      <c r="I43" s="41"/>
      <c r="J43" s="54"/>
      <c r="K43" s="31"/>
    </row>
    <row r="44" spans="1:11" x14ac:dyDescent="0.3">
      <c r="A44" s="26"/>
      <c r="D44" s="42"/>
      <c r="E44" s="54"/>
      <c r="F44" s="31"/>
      <c r="I44" s="42"/>
      <c r="J44" s="54"/>
      <c r="K44" s="31"/>
    </row>
    <row r="45" spans="1:11" x14ac:dyDescent="0.3">
      <c r="A45" s="26"/>
    </row>
    <row r="46" spans="1:11" x14ac:dyDescent="0.3">
      <c r="A46" s="26"/>
      <c r="D46" s="56"/>
    </row>
    <row r="47" spans="1:11" x14ac:dyDescent="0.3">
      <c r="A47" s="26"/>
      <c r="D47" s="56"/>
      <c r="I47" s="56"/>
    </row>
    <row r="48" spans="1:11" x14ac:dyDescent="0.3">
      <c r="A48" s="26"/>
    </row>
    <row r="49" spans="1:1" x14ac:dyDescent="0.3">
      <c r="A49" s="26"/>
    </row>
    <row r="50" spans="1:1" x14ac:dyDescent="0.3">
      <c r="A50" s="26"/>
    </row>
    <row r="51" spans="1:1" x14ac:dyDescent="0.3">
      <c r="A51" s="26"/>
    </row>
    <row r="52" spans="1:1" x14ac:dyDescent="0.3">
      <c r="A52" s="26"/>
    </row>
    <row r="53" spans="1:1" x14ac:dyDescent="0.3">
      <c r="A53" s="26"/>
    </row>
    <row r="54" spans="1:1" x14ac:dyDescent="0.3">
      <c r="A54" s="26"/>
    </row>
    <row r="55" spans="1:1" x14ac:dyDescent="0.3">
      <c r="A55" s="26"/>
    </row>
    <row r="56" spans="1:1" x14ac:dyDescent="0.3">
      <c r="A56" s="26"/>
    </row>
    <row r="57" spans="1:1" x14ac:dyDescent="0.3">
      <c r="A57" s="26"/>
    </row>
    <row r="58" spans="1:1" x14ac:dyDescent="0.3">
      <c r="A58" s="26"/>
    </row>
    <row r="59" spans="1:1" x14ac:dyDescent="0.3">
      <c r="A59" s="26"/>
    </row>
    <row r="60" spans="1:1" x14ac:dyDescent="0.3">
      <c r="A60" s="26"/>
    </row>
    <row r="61" spans="1:1" x14ac:dyDescent="0.3">
      <c r="A61" s="26"/>
    </row>
    <row r="62" spans="1:1" x14ac:dyDescent="0.3">
      <c r="A62" s="26"/>
    </row>
    <row r="63" spans="1:1" x14ac:dyDescent="0.3">
      <c r="A63" s="26"/>
    </row>
    <row r="64" spans="1:1" x14ac:dyDescent="0.3">
      <c r="A64" s="26"/>
    </row>
    <row r="65" spans="1:1" x14ac:dyDescent="0.3">
      <c r="A65" s="26"/>
    </row>
    <row r="66" spans="1:1" x14ac:dyDescent="0.3">
      <c r="A66" s="26"/>
    </row>
    <row r="67" spans="1:1" x14ac:dyDescent="0.3">
      <c r="A67" s="26"/>
    </row>
  </sheetData>
  <mergeCells count="5">
    <mergeCell ref="D1:F1"/>
    <mergeCell ref="I1:K1"/>
    <mergeCell ref="A2:A3"/>
    <mergeCell ref="C2:F2"/>
    <mergeCell ref="H2:K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</vt:lpstr>
      <vt:lpstr>Pseudo-R2</vt:lpstr>
      <vt:lpstr>Variance Comparison</vt:lpstr>
      <vt:lpstr>Figure 10.2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2023-01-23T22:19:57Z</dcterms:modified>
</cp:coreProperties>
</file>