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\_Archive\_!Longitudinal Analysis\Original Book\Chapter 5 - Intro to Random Effects and Model Estimation\"/>
    </mc:Choice>
  </mc:AlternateContent>
  <xr:revisionPtr revIDLastSave="0" documentId="8_{FE13D746-1A7B-4450-A2DA-58ED071575D4}" xr6:coauthVersionLast="45" xr6:coauthVersionMax="45" xr10:uidLastSave="{00000000-0000-0000-0000-000000000000}"/>
  <bookViews>
    <workbookView xWindow="5688" yWindow="5388" windowWidth="27804" windowHeight="17532" xr2:uid="{4ED39D2F-F2A3-4DFF-8EEA-DACB99B7B87C}"/>
  </bookViews>
  <sheets>
    <sheet name="Random Linear Data" sheetId="1" r:id="rId1"/>
  </sheets>
  <definedNames>
    <definedName name="FixInt">'Random Linear Data'!$O$1</definedName>
    <definedName name="FixLin">'Random Linear Data'!$O$2</definedName>
    <definedName name="ILCov">'Random Linear Data'!$O$4</definedName>
    <definedName name="IntVar">'Random Linear Data'!$O$3</definedName>
    <definedName name="LinVar">'Random Linear Data'!$O$5</definedName>
    <definedName name="ResVar">'Random Linear Data'!$O$6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8" i="1" l="1"/>
  <c r="O67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L74" i="1"/>
  <c r="G74" i="1"/>
  <c r="L73" i="1"/>
  <c r="K73" i="1"/>
  <c r="G73" i="1"/>
  <c r="G72" i="1"/>
  <c r="G71" i="1"/>
  <c r="R70" i="1"/>
  <c r="Q70" i="1"/>
  <c r="P70" i="1"/>
  <c r="O70" i="1"/>
  <c r="G70" i="1"/>
  <c r="R69" i="1"/>
  <c r="Q69" i="1"/>
  <c r="P69" i="1"/>
  <c r="O69" i="1"/>
  <c r="G69" i="1"/>
  <c r="R68" i="1"/>
  <c r="Q68" i="1"/>
  <c r="P68" i="1"/>
  <c r="N68" i="1"/>
  <c r="L76" i="1" s="1"/>
  <c r="M68" i="1"/>
  <c r="K76" i="1" s="1"/>
  <c r="G68" i="1"/>
  <c r="R67" i="1"/>
  <c r="Q67" i="1"/>
  <c r="P67" i="1"/>
  <c r="N67" i="1"/>
  <c r="L75" i="1" s="1"/>
  <c r="M67" i="1"/>
  <c r="G67" i="1"/>
  <c r="G66" i="1"/>
  <c r="G65" i="1"/>
  <c r="G64" i="1"/>
  <c r="G63" i="1"/>
  <c r="G62" i="1"/>
  <c r="G61" i="1"/>
  <c r="G60" i="1"/>
  <c r="G59" i="1"/>
  <c r="G58" i="1"/>
  <c r="G57" i="1"/>
  <c r="W56" i="1"/>
  <c r="V56" i="1"/>
  <c r="U56" i="1"/>
  <c r="T56" i="1"/>
  <c r="G56" i="1"/>
  <c r="W55" i="1"/>
  <c r="V55" i="1"/>
  <c r="U55" i="1"/>
  <c r="T55" i="1"/>
  <c r="G55" i="1"/>
  <c r="W54" i="1"/>
  <c r="V54" i="1"/>
  <c r="U54" i="1"/>
  <c r="T54" i="1"/>
  <c r="G54" i="1"/>
  <c r="W53" i="1"/>
  <c r="V53" i="1"/>
  <c r="U53" i="1"/>
  <c r="T53" i="1"/>
  <c r="G53" i="1"/>
  <c r="G52" i="1"/>
  <c r="G51" i="1"/>
  <c r="L50" i="1"/>
  <c r="G50" i="1"/>
  <c r="G49" i="1"/>
  <c r="G48" i="1"/>
  <c r="G47" i="1"/>
  <c r="G46" i="1"/>
  <c r="G45" i="1"/>
  <c r="R44" i="1"/>
  <c r="G44" i="1"/>
  <c r="Q43" i="1"/>
  <c r="G43" i="1"/>
  <c r="V42" i="1"/>
  <c r="P42" i="1"/>
  <c r="N42" i="1"/>
  <c r="M42" i="1"/>
  <c r="G42" i="1"/>
  <c r="O41" i="1"/>
  <c r="N41" i="1"/>
  <c r="M41" i="1"/>
  <c r="K49" i="1" s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N26" i="1"/>
  <c r="L26" i="1"/>
  <c r="G26" i="1"/>
  <c r="L25" i="1"/>
  <c r="G25" i="1"/>
  <c r="N24" i="1"/>
  <c r="M24" i="1"/>
  <c r="G24" i="1"/>
  <c r="N23" i="1"/>
  <c r="M23" i="1"/>
  <c r="G23" i="1"/>
  <c r="N22" i="1"/>
  <c r="L22" i="1"/>
  <c r="G22" i="1"/>
  <c r="L21" i="1"/>
  <c r="G21" i="1"/>
  <c r="N20" i="1"/>
  <c r="M20" i="1"/>
  <c r="G20" i="1"/>
  <c r="N19" i="1"/>
  <c r="M19" i="1"/>
  <c r="G19" i="1"/>
  <c r="G18" i="1"/>
  <c r="G17" i="1"/>
  <c r="Z16" i="1"/>
  <c r="G16" i="1"/>
  <c r="Y15" i="1"/>
  <c r="G15" i="1"/>
  <c r="X14" i="1"/>
  <c r="G14" i="1"/>
  <c r="W13" i="1"/>
  <c r="G13" i="1"/>
  <c r="V12" i="1"/>
  <c r="R12" i="1"/>
  <c r="Q12" i="1"/>
  <c r="G12" i="1"/>
  <c r="U11" i="1"/>
  <c r="R11" i="1"/>
  <c r="Q11" i="1"/>
  <c r="M21" i="1" s="1"/>
  <c r="G11" i="1"/>
  <c r="T10" i="1"/>
  <c r="P10" i="1"/>
  <c r="O10" i="1"/>
  <c r="G10" i="1"/>
  <c r="S9" i="1"/>
  <c r="P9" i="1"/>
  <c r="O9" i="1"/>
  <c r="G9" i="1"/>
  <c r="G8" i="1"/>
  <c r="G7" i="1"/>
  <c r="G6" i="1"/>
  <c r="G5" i="1"/>
  <c r="G4" i="1"/>
  <c r="G3" i="1"/>
  <c r="G2" i="1"/>
  <c r="M82" i="1" l="1"/>
  <c r="Q82" i="1" s="1"/>
  <c r="L82" i="1"/>
  <c r="P82" i="1" s="1"/>
  <c r="N82" i="1"/>
  <c r="R82" i="1" s="1"/>
  <c r="K82" i="1"/>
  <c r="O82" i="1" s="1"/>
  <c r="N55" i="1"/>
  <c r="R55" i="1" s="1"/>
  <c r="M55" i="1"/>
  <c r="Q55" i="1" s="1"/>
  <c r="L79" i="1"/>
  <c r="P79" i="1" s="1"/>
  <c r="K79" i="1"/>
  <c r="O79" i="1" s="1"/>
  <c r="K24" i="1"/>
  <c r="K20" i="1"/>
  <c r="K50" i="1"/>
  <c r="U41" i="1"/>
  <c r="K47" i="1"/>
  <c r="X41" i="1"/>
  <c r="W41" i="1"/>
  <c r="M26" i="1"/>
  <c r="M22" i="1"/>
  <c r="M25" i="1"/>
  <c r="L47" i="1"/>
  <c r="L48" i="1"/>
  <c r="L23" i="1"/>
  <c r="L19" i="1"/>
  <c r="N25" i="1"/>
  <c r="N21" i="1"/>
  <c r="U42" i="1"/>
  <c r="X42" i="1"/>
  <c r="W42" i="1"/>
  <c r="L49" i="1"/>
  <c r="L55" i="1" s="1"/>
  <c r="P55" i="1" s="1"/>
  <c r="K74" i="1"/>
  <c r="M79" i="1"/>
  <c r="Q79" i="1" s="1"/>
  <c r="K19" i="1"/>
  <c r="L20" i="1"/>
  <c r="K21" i="1"/>
  <c r="K22" i="1"/>
  <c r="K23" i="1"/>
  <c r="L24" i="1"/>
  <c r="K25" i="1"/>
  <c r="K26" i="1"/>
  <c r="V41" i="1"/>
  <c r="K48" i="1"/>
  <c r="N79" i="1"/>
  <c r="R79" i="1" s="1"/>
  <c r="K75" i="1"/>
  <c r="O36" i="1" l="1"/>
  <c r="W36" i="1" s="1"/>
  <c r="K36" i="1"/>
  <c r="S36" i="1" s="1"/>
  <c r="P36" i="1"/>
  <c r="X36" i="1" s="1"/>
  <c r="N36" i="1"/>
  <c r="V36" i="1" s="1"/>
  <c r="R36" i="1"/>
  <c r="Z36" i="1" s="1"/>
  <c r="M36" i="1"/>
  <c r="U36" i="1" s="1"/>
  <c r="Q36" i="1"/>
  <c r="Y36" i="1" s="1"/>
  <c r="L36" i="1"/>
  <c r="T36" i="1" s="1"/>
  <c r="P35" i="1"/>
  <c r="X35" i="1" s="1"/>
  <c r="L35" i="1"/>
  <c r="T35" i="1" s="1"/>
  <c r="Q35" i="1"/>
  <c r="Y35" i="1" s="1"/>
  <c r="K35" i="1"/>
  <c r="S35" i="1" s="1"/>
  <c r="O35" i="1"/>
  <c r="W35" i="1" s="1"/>
  <c r="N35" i="1"/>
  <c r="V35" i="1" s="1"/>
  <c r="R35" i="1"/>
  <c r="Z35" i="1" s="1"/>
  <c r="M35" i="1"/>
  <c r="U35" i="1" s="1"/>
  <c r="K80" i="1"/>
  <c r="O80" i="1" s="1"/>
  <c r="N80" i="1"/>
  <c r="R80" i="1" s="1"/>
  <c r="L80" i="1"/>
  <c r="P80" i="1" s="1"/>
  <c r="M80" i="1"/>
  <c r="Q80" i="1" s="1"/>
  <c r="Q34" i="1"/>
  <c r="Y34" i="1" s="1"/>
  <c r="M34" i="1"/>
  <c r="U34" i="1" s="1"/>
  <c r="R34" i="1"/>
  <c r="Z34" i="1" s="1"/>
  <c r="L34" i="1"/>
  <c r="T34" i="1" s="1"/>
  <c r="P34" i="1"/>
  <c r="X34" i="1" s="1"/>
  <c r="K34" i="1"/>
  <c r="S34" i="1" s="1"/>
  <c r="O34" i="1"/>
  <c r="W34" i="1" s="1"/>
  <c r="N34" i="1"/>
  <c r="V34" i="1" s="1"/>
  <c r="M54" i="1"/>
  <c r="Q54" i="1" s="1"/>
  <c r="L54" i="1"/>
  <c r="P54" i="1" s="1"/>
  <c r="N54" i="1"/>
  <c r="R54" i="1" s="1"/>
  <c r="K54" i="1"/>
  <c r="O54" i="1" s="1"/>
  <c r="K55" i="1"/>
  <c r="O55" i="1" s="1"/>
  <c r="N81" i="1"/>
  <c r="R81" i="1" s="1"/>
  <c r="M81" i="1"/>
  <c r="Q81" i="1" s="1"/>
  <c r="L81" i="1"/>
  <c r="P81" i="1" s="1"/>
  <c r="K81" i="1"/>
  <c r="O81" i="1" s="1"/>
  <c r="O32" i="1"/>
  <c r="W32" i="1" s="1"/>
  <c r="K32" i="1"/>
  <c r="S32" i="1" s="1"/>
  <c r="P32" i="1"/>
  <c r="X32" i="1" s="1"/>
  <c r="N32" i="1"/>
  <c r="V32" i="1" s="1"/>
  <c r="R32" i="1"/>
  <c r="Z32" i="1" s="1"/>
  <c r="M32" i="1"/>
  <c r="U32" i="1" s="1"/>
  <c r="L32" i="1"/>
  <c r="T32" i="1" s="1"/>
  <c r="Q32" i="1"/>
  <c r="Y32" i="1" s="1"/>
  <c r="Q30" i="1"/>
  <c r="Y30" i="1" s="1"/>
  <c r="M30" i="1"/>
  <c r="U30" i="1" s="1"/>
  <c r="R30" i="1"/>
  <c r="Z30" i="1" s="1"/>
  <c r="L30" i="1"/>
  <c r="T30" i="1" s="1"/>
  <c r="P30" i="1"/>
  <c r="X30" i="1" s="1"/>
  <c r="K30" i="1"/>
  <c r="S30" i="1" s="1"/>
  <c r="N30" i="1"/>
  <c r="V30" i="1" s="1"/>
  <c r="O30" i="1"/>
  <c r="W30" i="1" s="1"/>
  <c r="P31" i="1"/>
  <c r="X31" i="1" s="1"/>
  <c r="L31" i="1"/>
  <c r="T31" i="1" s="1"/>
  <c r="Q31" i="1"/>
  <c r="Y31" i="1" s="1"/>
  <c r="K31" i="1"/>
  <c r="S31" i="1" s="1"/>
  <c r="O31" i="1"/>
  <c r="W31" i="1" s="1"/>
  <c r="N31" i="1"/>
  <c r="V31" i="1" s="1"/>
  <c r="R31" i="1"/>
  <c r="Z31" i="1" s="1"/>
  <c r="M31" i="1"/>
  <c r="U31" i="1" s="1"/>
  <c r="N53" i="1"/>
  <c r="R53" i="1" s="1"/>
  <c r="M53" i="1"/>
  <c r="Q53" i="1" s="1"/>
  <c r="K53" i="1"/>
  <c r="O53" i="1" s="1"/>
  <c r="L53" i="1"/>
  <c r="P53" i="1" s="1"/>
  <c r="R33" i="1"/>
  <c r="Z33" i="1" s="1"/>
  <c r="N33" i="1"/>
  <c r="V33" i="1" s="1"/>
  <c r="M33" i="1"/>
  <c r="U33" i="1" s="1"/>
  <c r="Q33" i="1"/>
  <c r="Y33" i="1" s="1"/>
  <c r="L33" i="1"/>
  <c r="T33" i="1" s="1"/>
  <c r="P33" i="1"/>
  <c r="X33" i="1" s="1"/>
  <c r="K33" i="1"/>
  <c r="S33" i="1" s="1"/>
  <c r="O33" i="1"/>
  <c r="W33" i="1" s="1"/>
  <c r="R29" i="1"/>
  <c r="Z29" i="1" s="1"/>
  <c r="N29" i="1"/>
  <c r="V29" i="1" s="1"/>
  <c r="M29" i="1"/>
  <c r="U29" i="1" s="1"/>
  <c r="Q29" i="1"/>
  <c r="Y29" i="1" s="1"/>
  <c r="L29" i="1"/>
  <c r="T29" i="1" s="1"/>
  <c r="P29" i="1"/>
  <c r="X29" i="1" s="1"/>
  <c r="K29" i="1"/>
  <c r="S29" i="1" s="1"/>
  <c r="O29" i="1"/>
  <c r="W29" i="1" s="1"/>
  <c r="K56" i="1"/>
  <c r="O56" i="1" s="1"/>
  <c r="N56" i="1"/>
  <c r="R56" i="1" s="1"/>
  <c r="L56" i="1"/>
  <c r="P56" i="1" s="1"/>
  <c r="M56" i="1"/>
  <c r="Q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K47" authorId="0" shapeId="0" xr:uid="{2A8CBE16-D736-46E8-B296-4380A868929A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hold first rows and second columns</t>
        </r>
      </text>
    </comment>
    <comment ref="K73" authorId="0" shapeId="0" xr:uid="{B300BAD0-4E8A-4736-8FEA-A798DD87641E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hold first rows and second columns</t>
        </r>
      </text>
    </comment>
  </commentList>
</comments>
</file>

<file path=xl/sharedStrings.xml><?xml version="1.0" encoding="utf-8"?>
<sst xmlns="http://schemas.openxmlformats.org/spreadsheetml/2006/main" count="63" uniqueCount="44">
  <si>
    <t>IDnum</t>
  </si>
  <si>
    <t>RandInt</t>
  </si>
  <si>
    <t>RandLin</t>
  </si>
  <si>
    <t>time</t>
  </si>
  <si>
    <t>e</t>
  </si>
  <si>
    <t>y</t>
  </si>
  <si>
    <t>y - XB</t>
  </si>
  <si>
    <t>U0</t>
  </si>
  <si>
    <t>U1</t>
  </si>
  <si>
    <t>Fixed Intercept</t>
  </si>
  <si>
    <t>FixInt=</t>
  </si>
  <si>
    <t>Fixed Linear</t>
  </si>
  <si>
    <t>FixLin=</t>
  </si>
  <si>
    <t>Random Intercept Variance</t>
  </si>
  <si>
    <t>IntVar=</t>
  </si>
  <si>
    <t>Intercept-Linear Covariance</t>
  </si>
  <si>
    <t>ILCov=</t>
  </si>
  <si>
    <t>Linear Slope Variance</t>
  </si>
  <si>
    <t>LinVar=</t>
  </si>
  <si>
    <t>Residual Variance</t>
  </si>
  <si>
    <t>ResVar=</t>
  </si>
  <si>
    <t>Z matrix (8x4)</t>
  </si>
  <si>
    <t>G matrix (4x4)</t>
  </si>
  <si>
    <t>R matrix  (8x8)</t>
  </si>
  <si>
    <t>Z *G (8x4)</t>
  </si>
  <si>
    <t>Z tranpose (4x8)</t>
  </si>
  <si>
    <t>Z * G *Z tranpose (8x8)</t>
  </si>
  <si>
    <t>Z * G *Z transpose + R = V  (8x8)</t>
  </si>
  <si>
    <t>Finding U's for Idnum 1:</t>
  </si>
  <si>
    <t>Z matrix (4x2)</t>
  </si>
  <si>
    <t>G matrix (2x2)</t>
  </si>
  <si>
    <t>R matrix (4x4)</t>
  </si>
  <si>
    <t>G*Z transpose 2x 4</t>
  </si>
  <si>
    <t>Z * G = (4x2)</t>
  </si>
  <si>
    <t>Z matrix transposed (2x4)</t>
  </si>
  <si>
    <t>Z * G * Z transpose (4x4)</t>
  </si>
  <si>
    <t>Z * G *Z transpose + R = V  (4x4)</t>
  </si>
  <si>
    <t>V through scalar estimates  (4x4)</t>
  </si>
  <si>
    <t>AR1</t>
  </si>
  <si>
    <t>AR1=</t>
  </si>
  <si>
    <t>Idnum</t>
  </si>
  <si>
    <t>Mean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</si>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</sst>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000000"/>
  </numFmts>
  <fonts count="6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65" fontId="2" fillId="0" borderId="0" xfId="0" applyNumberFormat="1" applyFont="1"/>
    <xf numFmtId="2" fontId="3" fillId="0" borderId="0" xfId="0" applyNumberFormat="1" applyFont="1"/>
    <xf numFmtId="2" fontId="2" fillId="0" borderId="0" xfId="0" applyNumberFormat="1" applyFont="1"/>
    <xf numFmtId="1" fontId="1" fillId="2" borderId="5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2" fillId="0" borderId="0" xfId="0" applyNumberFormat="1" applyFont="1"/>
    <xf numFmtId="2" fontId="0" fillId="3" borderId="0" xfId="0" applyNumberFormat="1" applyFill="1"/>
    <xf numFmtId="1" fontId="0" fillId="3" borderId="0" xfId="0" applyNumberFormat="1" applyFill="1"/>
    <xf numFmtId="0" fontId="0" fillId="3" borderId="0" xfId="0" applyFill="1"/>
    <xf numFmtId="164" fontId="0" fillId="3" borderId="0" xfId="0" applyNumberFormat="1" applyFill="1"/>
    <xf numFmtId="166" fontId="1" fillId="0" borderId="0" xfId="0" applyNumberFormat="1" applyFont="1"/>
    <xf numFmtId="167" fontId="3" fillId="0" borderId="0" xfId="0" applyNumberFormat="1" applyFont="1"/>
    <xf numFmtId="167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6362-0AC8-4FD3-BF24-95B84AF64A58}">
  <dimension ref="A1:AB401"/>
  <sheetViews>
    <sheetView tabSelected="1" workbookViewId="0">
      <selection activeCell="O69" sqref="O69"/>
    </sheetView>
  </sheetViews>
  <sheetFormatPr defaultRowHeight="13.8" x14ac:dyDescent="0.3"/>
  <cols>
    <col min="1" max="1" width="6.88671875" bestFit="1" customWidth="1"/>
    <col min="2" max="3" width="8.88671875" style="7"/>
    <col min="5" max="6" width="8.88671875" style="7"/>
    <col min="11" max="15" width="8.88671875" style="9"/>
  </cols>
  <sheetData>
    <row r="1" spans="1:26" x14ac:dyDescent="0.3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K1" s="4" t="s">
        <v>9</v>
      </c>
      <c r="L1" s="5"/>
      <c r="M1" s="5"/>
      <c r="N1" s="5" t="s">
        <v>10</v>
      </c>
      <c r="O1" s="6">
        <v>10.2745</v>
      </c>
    </row>
    <row r="2" spans="1:26" x14ac:dyDescent="0.3">
      <c r="A2">
        <v>1</v>
      </c>
      <c r="B2" s="7">
        <v>9.9139999999999997</v>
      </c>
      <c r="C2" s="7">
        <v>3.84239</v>
      </c>
      <c r="D2">
        <v>0</v>
      </c>
      <c r="E2" s="7">
        <v>0.34744999999999998</v>
      </c>
      <c r="F2" s="7">
        <v>10.2615</v>
      </c>
      <c r="G2" s="7">
        <f t="shared" ref="G2:G65" si="0">F2 - ((FixInt) + (FixLin*D2))</f>
        <v>-1.2999999999999901E-2</v>
      </c>
      <c r="H2" s="8">
        <v>1.968E-2</v>
      </c>
      <c r="I2" s="8">
        <v>1.9087000000000001</v>
      </c>
      <c r="K2" s="4" t="s">
        <v>11</v>
      </c>
      <c r="L2" s="5"/>
      <c r="M2" s="5"/>
      <c r="N2" s="5" t="s">
        <v>12</v>
      </c>
      <c r="O2" s="6">
        <v>1.7166999999999999</v>
      </c>
    </row>
    <row r="3" spans="1:26" x14ac:dyDescent="0.3">
      <c r="A3">
        <v>1</v>
      </c>
      <c r="B3" s="7">
        <v>9.9139999999999997</v>
      </c>
      <c r="C3" s="7">
        <v>3.84239</v>
      </c>
      <c r="D3">
        <v>1</v>
      </c>
      <c r="E3" s="7">
        <v>-6.8440000000000001E-2</v>
      </c>
      <c r="F3" s="7">
        <v>13.688000000000001</v>
      </c>
      <c r="G3" s="7">
        <f t="shared" si="0"/>
        <v>1.6968000000000014</v>
      </c>
      <c r="K3" s="4" t="s">
        <v>13</v>
      </c>
      <c r="L3" s="5"/>
      <c r="M3" s="5"/>
      <c r="N3" s="5" t="s">
        <v>14</v>
      </c>
      <c r="O3" s="6">
        <v>2.2642000000000002</v>
      </c>
    </row>
    <row r="4" spans="1:26" x14ac:dyDescent="0.3">
      <c r="A4">
        <v>1</v>
      </c>
      <c r="B4" s="7">
        <v>9.9139999999999997</v>
      </c>
      <c r="C4" s="7">
        <v>3.84239</v>
      </c>
      <c r="D4">
        <v>2</v>
      </c>
      <c r="E4" s="7">
        <v>-1.04582</v>
      </c>
      <c r="F4" s="7">
        <v>16.553000000000001</v>
      </c>
      <c r="G4" s="7">
        <f t="shared" si="0"/>
        <v>2.8451000000000022</v>
      </c>
      <c r="K4" s="4" t="s">
        <v>15</v>
      </c>
      <c r="L4" s="5"/>
      <c r="M4" s="5"/>
      <c r="N4" s="5" t="s">
        <v>16</v>
      </c>
      <c r="O4" s="6">
        <v>5.4539999999999998E-2</v>
      </c>
    </row>
    <row r="5" spans="1:26" x14ac:dyDescent="0.3">
      <c r="A5">
        <v>1</v>
      </c>
      <c r="B5" s="7">
        <v>9.9139999999999997</v>
      </c>
      <c r="C5" s="7">
        <v>3.84239</v>
      </c>
      <c r="D5">
        <v>3</v>
      </c>
      <c r="E5" s="7">
        <v>0.96009</v>
      </c>
      <c r="F5" s="7">
        <v>22.401299999999999</v>
      </c>
      <c r="G5" s="7">
        <f t="shared" si="0"/>
        <v>6.9766999999999992</v>
      </c>
      <c r="K5" s="4" t="s">
        <v>17</v>
      </c>
      <c r="L5" s="5"/>
      <c r="M5" s="5"/>
      <c r="N5" s="5" t="s">
        <v>18</v>
      </c>
      <c r="O5" s="6">
        <v>0.90890000000000004</v>
      </c>
    </row>
    <row r="6" spans="1:26" x14ac:dyDescent="0.3">
      <c r="A6">
        <v>2</v>
      </c>
      <c r="B6" s="7">
        <v>9.8000000000000007</v>
      </c>
      <c r="C6" s="7">
        <v>0.86917999999999995</v>
      </c>
      <c r="D6">
        <v>0</v>
      </c>
      <c r="E6" s="7">
        <v>-0.23047999999999999</v>
      </c>
      <c r="F6" s="7">
        <v>9.5694999999999997</v>
      </c>
      <c r="G6" s="7">
        <f t="shared" si="0"/>
        <v>-0.70500000000000007</v>
      </c>
      <c r="K6" s="4" t="s">
        <v>19</v>
      </c>
      <c r="L6" s="5"/>
      <c r="M6" s="5"/>
      <c r="N6" s="5" t="s">
        <v>20</v>
      </c>
      <c r="O6" s="6">
        <v>0.6986</v>
      </c>
    </row>
    <row r="7" spans="1:26" x14ac:dyDescent="0.3">
      <c r="A7">
        <v>2</v>
      </c>
      <c r="B7" s="7">
        <v>9.8000000000000007</v>
      </c>
      <c r="C7" s="7">
        <v>0.86917999999999995</v>
      </c>
      <c r="D7">
        <v>1</v>
      </c>
      <c r="E7" s="7">
        <v>-0.71830000000000005</v>
      </c>
      <c r="F7" s="7">
        <v>9.9509000000000007</v>
      </c>
      <c r="G7" s="7">
        <f t="shared" si="0"/>
        <v>-2.0402999999999984</v>
      </c>
    </row>
    <row r="8" spans="1:26" x14ac:dyDescent="0.3">
      <c r="A8">
        <v>2</v>
      </c>
      <c r="B8" s="7">
        <v>9.8000000000000007</v>
      </c>
      <c r="C8" s="7">
        <v>0.86917999999999995</v>
      </c>
      <c r="D8">
        <v>2</v>
      </c>
      <c r="E8" s="7">
        <v>-0.49403999999999998</v>
      </c>
      <c r="F8" s="7">
        <v>11.0444</v>
      </c>
      <c r="G8" s="7">
        <f t="shared" si="0"/>
        <v>-2.6634999999999991</v>
      </c>
      <c r="K8" s="10" t="s">
        <v>21</v>
      </c>
      <c r="L8" s="11"/>
      <c r="M8" s="11"/>
      <c r="N8" s="12"/>
      <c r="O8" s="10" t="s">
        <v>22</v>
      </c>
      <c r="P8" s="11"/>
      <c r="Q8" s="11"/>
      <c r="R8" s="11"/>
      <c r="S8" s="10" t="s">
        <v>23</v>
      </c>
      <c r="T8" s="11"/>
      <c r="U8" s="11"/>
      <c r="V8" s="11"/>
      <c r="W8" s="11"/>
      <c r="X8" s="11"/>
      <c r="Y8" s="11"/>
      <c r="Z8" s="12"/>
    </row>
    <row r="9" spans="1:26" x14ac:dyDescent="0.3">
      <c r="A9">
        <v>2</v>
      </c>
      <c r="B9" s="7">
        <v>9.8000000000000007</v>
      </c>
      <c r="C9" s="7">
        <v>0.86917999999999995</v>
      </c>
      <c r="D9">
        <v>3</v>
      </c>
      <c r="E9" s="7">
        <v>-1.1383000000000001</v>
      </c>
      <c r="F9" s="7">
        <v>11.269299999999999</v>
      </c>
      <c r="G9" s="7">
        <f t="shared" si="0"/>
        <v>-4.1553000000000004</v>
      </c>
      <c r="K9" s="13">
        <v>1</v>
      </c>
      <c r="L9" s="13">
        <v>0</v>
      </c>
      <c r="M9" s="9">
        <v>0</v>
      </c>
      <c r="N9" s="9">
        <v>0</v>
      </c>
      <c r="O9" s="7">
        <f>IntVar</f>
        <v>2.2642000000000002</v>
      </c>
      <c r="P9" s="7">
        <f>ILCov</f>
        <v>5.4539999999999998E-2</v>
      </c>
      <c r="Q9" s="9">
        <v>0</v>
      </c>
      <c r="R9" s="9">
        <v>0</v>
      </c>
      <c r="S9" s="14">
        <f>ResVar</f>
        <v>0.6986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</row>
    <row r="10" spans="1:26" x14ac:dyDescent="0.3">
      <c r="A10">
        <v>3</v>
      </c>
      <c r="B10" s="7">
        <v>9.5129999999999999</v>
      </c>
      <c r="C10" s="7">
        <v>0.44359999999999999</v>
      </c>
      <c r="D10">
        <v>0</v>
      </c>
      <c r="E10" s="7">
        <v>-0.72816000000000003</v>
      </c>
      <c r="F10" s="7">
        <v>8.7848000000000006</v>
      </c>
      <c r="G10" s="7">
        <f t="shared" si="0"/>
        <v>-1.4896999999999991</v>
      </c>
      <c r="K10" s="13">
        <v>1</v>
      </c>
      <c r="L10" s="13">
        <v>1</v>
      </c>
      <c r="M10" s="9">
        <v>0</v>
      </c>
      <c r="N10" s="9">
        <v>0</v>
      </c>
      <c r="O10" s="7">
        <f>ILCov</f>
        <v>5.4539999999999998E-2</v>
      </c>
      <c r="P10" s="7">
        <f>LinVar</f>
        <v>0.90890000000000004</v>
      </c>
      <c r="Q10" s="9">
        <v>0</v>
      </c>
      <c r="R10" s="9">
        <v>0</v>
      </c>
      <c r="S10" s="9">
        <v>0</v>
      </c>
      <c r="T10" s="14">
        <f>ResVar</f>
        <v>0.6986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</row>
    <row r="11" spans="1:26" x14ac:dyDescent="0.3">
      <c r="A11">
        <v>3</v>
      </c>
      <c r="B11" s="7">
        <v>9.5129999999999999</v>
      </c>
      <c r="C11" s="7">
        <v>0.44359999999999999</v>
      </c>
      <c r="D11">
        <v>1</v>
      </c>
      <c r="E11" s="7">
        <v>0.44063999999999998</v>
      </c>
      <c r="F11" s="7">
        <v>10.3973</v>
      </c>
      <c r="G11" s="7">
        <f t="shared" si="0"/>
        <v>-1.5938999999999997</v>
      </c>
      <c r="K11" s="13">
        <v>1</v>
      </c>
      <c r="L11" s="13">
        <v>2</v>
      </c>
      <c r="M11" s="9">
        <v>0</v>
      </c>
      <c r="N11" s="9">
        <v>0</v>
      </c>
      <c r="O11" s="9">
        <v>0</v>
      </c>
      <c r="P11" s="9">
        <v>0</v>
      </c>
      <c r="Q11" s="7">
        <f>IntVar</f>
        <v>2.2642000000000002</v>
      </c>
      <c r="R11" s="7">
        <f>ILCov</f>
        <v>5.4539999999999998E-2</v>
      </c>
      <c r="S11" s="9">
        <v>0</v>
      </c>
      <c r="T11" s="9">
        <v>0</v>
      </c>
      <c r="U11" s="14">
        <f>ResVar</f>
        <v>0.6986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</row>
    <row r="12" spans="1:26" x14ac:dyDescent="0.3">
      <c r="A12">
        <v>3</v>
      </c>
      <c r="B12" s="7">
        <v>9.5129999999999999</v>
      </c>
      <c r="C12" s="7">
        <v>0.44359999999999999</v>
      </c>
      <c r="D12">
        <v>2</v>
      </c>
      <c r="E12" s="7">
        <v>3.8899999999999997E-2</v>
      </c>
      <c r="F12" s="7">
        <v>10.4391</v>
      </c>
      <c r="G12" s="7">
        <f t="shared" si="0"/>
        <v>-3.2687999999999988</v>
      </c>
      <c r="K12" s="13">
        <v>1</v>
      </c>
      <c r="L12" s="13">
        <v>3</v>
      </c>
      <c r="M12" s="9">
        <v>0</v>
      </c>
      <c r="N12" s="9">
        <v>0</v>
      </c>
      <c r="O12" s="9">
        <v>0</v>
      </c>
      <c r="P12" s="9">
        <v>0</v>
      </c>
      <c r="Q12" s="7">
        <f>ILCov</f>
        <v>5.4539999999999998E-2</v>
      </c>
      <c r="R12" s="7">
        <f>LinVar</f>
        <v>0.90890000000000004</v>
      </c>
      <c r="S12" s="9">
        <v>0</v>
      </c>
      <c r="T12" s="9">
        <v>0</v>
      </c>
      <c r="U12" s="9">
        <v>0</v>
      </c>
      <c r="V12" s="14">
        <f>ResVar</f>
        <v>0.6986</v>
      </c>
      <c r="W12" s="9">
        <v>0</v>
      </c>
      <c r="X12" s="9">
        <v>0</v>
      </c>
      <c r="Y12" s="9">
        <v>0</v>
      </c>
      <c r="Z12" s="9">
        <v>0</v>
      </c>
    </row>
    <row r="13" spans="1:26" x14ac:dyDescent="0.3">
      <c r="A13">
        <v>3</v>
      </c>
      <c r="B13" s="7">
        <v>9.5129999999999999</v>
      </c>
      <c r="C13" s="7">
        <v>0.44359999999999999</v>
      </c>
      <c r="D13">
        <v>3</v>
      </c>
      <c r="E13" s="7">
        <v>1.52186</v>
      </c>
      <c r="F13" s="7">
        <v>12.3657</v>
      </c>
      <c r="G13" s="7">
        <f t="shared" si="0"/>
        <v>-3.0588999999999995</v>
      </c>
      <c r="K13" s="9">
        <v>0</v>
      </c>
      <c r="L13" s="9">
        <v>0</v>
      </c>
      <c r="M13" s="13">
        <v>1</v>
      </c>
      <c r="N13" s="13">
        <v>0.2</v>
      </c>
      <c r="S13" s="9">
        <v>0</v>
      </c>
      <c r="T13" s="9">
        <v>0</v>
      </c>
      <c r="U13" s="9">
        <v>0</v>
      </c>
      <c r="V13" s="9">
        <v>0</v>
      </c>
      <c r="W13" s="14">
        <f>ResVar</f>
        <v>0.6986</v>
      </c>
      <c r="X13" s="9">
        <v>0</v>
      </c>
      <c r="Y13" s="9">
        <v>0</v>
      </c>
      <c r="Z13" s="9">
        <v>0</v>
      </c>
    </row>
    <row r="14" spans="1:26" x14ac:dyDescent="0.3">
      <c r="A14">
        <v>4</v>
      </c>
      <c r="B14" s="7">
        <v>9.5555000000000003</v>
      </c>
      <c r="C14" s="7">
        <v>0.62239</v>
      </c>
      <c r="D14">
        <v>0</v>
      </c>
      <c r="E14" s="7">
        <v>0.41643000000000002</v>
      </c>
      <c r="F14" s="7">
        <v>9.9718999999999998</v>
      </c>
      <c r="G14" s="7">
        <f t="shared" si="0"/>
        <v>-0.30259999999999998</v>
      </c>
      <c r="K14" s="9">
        <v>0</v>
      </c>
      <c r="L14" s="9">
        <v>0</v>
      </c>
      <c r="M14" s="13">
        <v>1</v>
      </c>
      <c r="N14" s="13">
        <v>1.4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14">
        <f>ResVar</f>
        <v>0.6986</v>
      </c>
      <c r="Y14" s="9">
        <v>0</v>
      </c>
      <c r="Z14" s="9">
        <v>0</v>
      </c>
    </row>
    <row r="15" spans="1:26" x14ac:dyDescent="0.3">
      <c r="A15">
        <v>4</v>
      </c>
      <c r="B15" s="7">
        <v>9.5555000000000003</v>
      </c>
      <c r="C15" s="7">
        <v>0.62239</v>
      </c>
      <c r="D15">
        <v>1</v>
      </c>
      <c r="E15" s="7">
        <v>-1.3868799999999999</v>
      </c>
      <c r="F15" s="7">
        <v>8.7910000000000004</v>
      </c>
      <c r="G15" s="7">
        <f t="shared" si="0"/>
        <v>-3.2001999999999988</v>
      </c>
      <c r="K15" s="9">
        <v>0</v>
      </c>
      <c r="L15" s="9">
        <v>0</v>
      </c>
      <c r="M15" s="13">
        <v>1</v>
      </c>
      <c r="N15" s="13">
        <v>2.2999999999999998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14">
        <f>ResVar</f>
        <v>0.6986</v>
      </c>
      <c r="Z15" s="9">
        <v>0</v>
      </c>
    </row>
    <row r="16" spans="1:26" x14ac:dyDescent="0.3">
      <c r="A16">
        <v>4</v>
      </c>
      <c r="B16" s="7">
        <v>9.5555000000000003</v>
      </c>
      <c r="C16" s="7">
        <v>0.62239</v>
      </c>
      <c r="D16">
        <v>2</v>
      </c>
      <c r="E16" s="7">
        <v>0.44094</v>
      </c>
      <c r="F16" s="7">
        <v>11.241199999999999</v>
      </c>
      <c r="G16" s="7">
        <f t="shared" si="0"/>
        <v>-2.4666999999999994</v>
      </c>
      <c r="K16" s="9">
        <v>0</v>
      </c>
      <c r="L16" s="9">
        <v>0</v>
      </c>
      <c r="M16" s="13">
        <v>1</v>
      </c>
      <c r="N16" s="13">
        <v>3.5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14">
        <f>ResVar</f>
        <v>0.6986</v>
      </c>
    </row>
    <row r="17" spans="1:26" x14ac:dyDescent="0.3">
      <c r="A17">
        <v>4</v>
      </c>
      <c r="B17" s="7">
        <v>9.5555000000000003</v>
      </c>
      <c r="C17" s="7">
        <v>0.62239</v>
      </c>
      <c r="D17">
        <v>3</v>
      </c>
      <c r="E17" s="7">
        <v>0.41326000000000002</v>
      </c>
      <c r="F17" s="7">
        <v>11.835900000000001</v>
      </c>
      <c r="G17" s="7">
        <f t="shared" si="0"/>
        <v>-3.5886999999999993</v>
      </c>
    </row>
    <row r="18" spans="1:26" x14ac:dyDescent="0.3">
      <c r="A18">
        <v>5</v>
      </c>
      <c r="B18" s="7">
        <v>10.1471</v>
      </c>
      <c r="C18" s="7">
        <v>0.88707000000000003</v>
      </c>
      <c r="D18">
        <v>0</v>
      </c>
      <c r="E18" s="7">
        <v>-0.48931000000000002</v>
      </c>
      <c r="F18" s="7">
        <v>9.6577999999999999</v>
      </c>
      <c r="G18" s="7">
        <f t="shared" si="0"/>
        <v>-0.6166999999999998</v>
      </c>
      <c r="K18" s="10" t="s">
        <v>24</v>
      </c>
      <c r="L18" s="11"/>
      <c r="M18" s="11"/>
      <c r="N18" s="12"/>
      <c r="O18" s="10" t="s">
        <v>25</v>
      </c>
      <c r="P18" s="11"/>
      <c r="Q18" s="11"/>
      <c r="R18" s="11"/>
      <c r="S18" s="11"/>
      <c r="T18" s="11"/>
      <c r="U18" s="11"/>
      <c r="V18" s="12"/>
    </row>
    <row r="19" spans="1:26" x14ac:dyDescent="0.3">
      <c r="A19">
        <v>5</v>
      </c>
      <c r="B19" s="7">
        <v>10.1471</v>
      </c>
      <c r="C19" s="7">
        <v>0.88707000000000003</v>
      </c>
      <c r="D19">
        <v>1</v>
      </c>
      <c r="E19" s="7">
        <v>0.64239999999999997</v>
      </c>
      <c r="F19" s="7">
        <v>11.676500000000001</v>
      </c>
      <c r="G19" s="7">
        <f t="shared" si="0"/>
        <v>-0.31469999999999843</v>
      </c>
      <c r="K19" s="15">
        <f>($K9*O$9)+($L9*O$10) + ($M9*O$11)+($N9*O$12)</f>
        <v>2.2642000000000002</v>
      </c>
      <c r="L19" s="15">
        <f t="shared" ref="L19:N26" si="1">($K9*P$9)+($L9*P$10) + ($M9*P$11)+($N9*P$12)</f>
        <v>5.4539999999999998E-2</v>
      </c>
      <c r="M19" s="7">
        <f t="shared" si="1"/>
        <v>0</v>
      </c>
      <c r="N19" s="7">
        <f t="shared" si="1"/>
        <v>0</v>
      </c>
      <c r="O19" s="13">
        <v>1</v>
      </c>
      <c r="P19" s="13">
        <v>1</v>
      </c>
      <c r="Q19" s="13">
        <v>1</v>
      </c>
      <c r="R19" s="13">
        <v>1</v>
      </c>
      <c r="S19" s="9">
        <v>0</v>
      </c>
      <c r="T19" s="9">
        <v>0</v>
      </c>
      <c r="U19" s="9">
        <v>0</v>
      </c>
      <c r="V19" s="9">
        <v>0</v>
      </c>
    </row>
    <row r="20" spans="1:26" x14ac:dyDescent="0.3">
      <c r="A20">
        <v>5</v>
      </c>
      <c r="B20" s="7">
        <v>10.1471</v>
      </c>
      <c r="C20" s="7">
        <v>0.88707000000000003</v>
      </c>
      <c r="D20">
        <v>2</v>
      </c>
      <c r="E20" s="7">
        <v>-0.81784999999999997</v>
      </c>
      <c r="F20" s="7">
        <v>11.103400000000001</v>
      </c>
      <c r="G20" s="7">
        <f t="shared" si="0"/>
        <v>-2.604499999999998</v>
      </c>
      <c r="K20" s="15">
        <f t="shared" ref="K20:K26" si="2">($K10*O$9)+($L10*O$10) + ($M10*O$11)+($N10*O$12)</f>
        <v>2.31874</v>
      </c>
      <c r="L20" s="15">
        <f t="shared" si="1"/>
        <v>0.96344000000000007</v>
      </c>
      <c r="M20" s="7">
        <f t="shared" si="1"/>
        <v>0</v>
      </c>
      <c r="N20" s="7">
        <f t="shared" si="1"/>
        <v>0</v>
      </c>
      <c r="O20" s="13">
        <v>0</v>
      </c>
      <c r="P20" s="13">
        <v>1</v>
      </c>
      <c r="Q20" s="13">
        <v>2</v>
      </c>
      <c r="R20" s="13">
        <v>3</v>
      </c>
      <c r="S20" s="9">
        <v>0</v>
      </c>
      <c r="T20" s="9">
        <v>0</v>
      </c>
      <c r="U20" s="9">
        <v>0</v>
      </c>
      <c r="V20" s="9">
        <v>0</v>
      </c>
    </row>
    <row r="21" spans="1:26" x14ac:dyDescent="0.3">
      <c r="A21">
        <v>5</v>
      </c>
      <c r="B21" s="7">
        <v>10.1471</v>
      </c>
      <c r="C21" s="7">
        <v>0.88707000000000003</v>
      </c>
      <c r="D21">
        <v>3</v>
      </c>
      <c r="E21" s="7">
        <v>-0.26419999999999999</v>
      </c>
      <c r="F21" s="7">
        <v>12.5441</v>
      </c>
      <c r="G21" s="7">
        <f t="shared" si="0"/>
        <v>-2.8804999999999996</v>
      </c>
      <c r="K21" s="15">
        <f t="shared" si="2"/>
        <v>2.3732800000000003</v>
      </c>
      <c r="L21" s="15">
        <f t="shared" si="1"/>
        <v>1.8723400000000001</v>
      </c>
      <c r="M21" s="7">
        <f t="shared" si="1"/>
        <v>0</v>
      </c>
      <c r="N21" s="7">
        <f t="shared" si="1"/>
        <v>0</v>
      </c>
      <c r="O21" s="9">
        <v>0</v>
      </c>
      <c r="P21" s="9">
        <v>0</v>
      </c>
      <c r="Q21" s="9">
        <v>0</v>
      </c>
      <c r="R21" s="9">
        <v>0</v>
      </c>
      <c r="S21" s="13">
        <v>1</v>
      </c>
      <c r="T21" s="13">
        <v>1</v>
      </c>
      <c r="U21" s="13">
        <v>1</v>
      </c>
      <c r="V21" s="13">
        <v>1</v>
      </c>
    </row>
    <row r="22" spans="1:26" x14ac:dyDescent="0.3">
      <c r="A22">
        <v>6</v>
      </c>
      <c r="B22" s="7">
        <v>10.998699999999999</v>
      </c>
      <c r="C22" s="7">
        <v>2.3663599999999998</v>
      </c>
      <c r="D22">
        <v>0</v>
      </c>
      <c r="E22" s="7">
        <v>0.65459999999999996</v>
      </c>
      <c r="F22" s="7">
        <v>11.6533</v>
      </c>
      <c r="G22" s="7">
        <f t="shared" si="0"/>
        <v>1.3788</v>
      </c>
      <c r="K22" s="15">
        <f t="shared" si="2"/>
        <v>2.4278200000000001</v>
      </c>
      <c r="L22" s="15">
        <f t="shared" si="1"/>
        <v>2.7812399999999999</v>
      </c>
      <c r="M22" s="7">
        <f t="shared" si="1"/>
        <v>0</v>
      </c>
      <c r="N22" s="7">
        <f t="shared" si="1"/>
        <v>0</v>
      </c>
      <c r="O22" s="9">
        <v>0</v>
      </c>
      <c r="P22" s="9">
        <v>0</v>
      </c>
      <c r="Q22" s="9">
        <v>0</v>
      </c>
      <c r="R22" s="9">
        <v>0</v>
      </c>
      <c r="S22" s="13">
        <v>0.2</v>
      </c>
      <c r="T22" s="13">
        <v>1.4</v>
      </c>
      <c r="U22" s="13">
        <v>2.2999999999999998</v>
      </c>
      <c r="V22" s="13">
        <v>3.5</v>
      </c>
    </row>
    <row r="23" spans="1:26" x14ac:dyDescent="0.3">
      <c r="A23">
        <v>6</v>
      </c>
      <c r="B23" s="7">
        <v>10.998699999999999</v>
      </c>
      <c r="C23" s="7">
        <v>2.3663599999999998</v>
      </c>
      <c r="D23">
        <v>1</v>
      </c>
      <c r="E23" s="7">
        <v>0.15909999999999999</v>
      </c>
      <c r="F23" s="7">
        <v>13.5242</v>
      </c>
      <c r="G23" s="7">
        <f t="shared" si="0"/>
        <v>1.5330000000000013</v>
      </c>
      <c r="K23" s="7">
        <f t="shared" si="2"/>
        <v>0</v>
      </c>
      <c r="L23" s="7">
        <f t="shared" si="1"/>
        <v>0</v>
      </c>
      <c r="M23" s="15">
        <f t="shared" si="1"/>
        <v>2.2751080000000004</v>
      </c>
      <c r="N23" s="15">
        <f t="shared" si="1"/>
        <v>0.23632000000000003</v>
      </c>
    </row>
    <row r="24" spans="1:26" x14ac:dyDescent="0.3">
      <c r="A24">
        <v>6</v>
      </c>
      <c r="B24" s="7">
        <v>10.998699999999999</v>
      </c>
      <c r="C24" s="7">
        <v>2.3663599999999998</v>
      </c>
      <c r="D24">
        <v>2</v>
      </c>
      <c r="E24" s="7">
        <v>0.94511999999999996</v>
      </c>
      <c r="F24" s="7">
        <v>16.676600000000001</v>
      </c>
      <c r="G24" s="7">
        <f t="shared" si="0"/>
        <v>2.9687000000000019</v>
      </c>
      <c r="K24" s="7">
        <f t="shared" si="2"/>
        <v>0</v>
      </c>
      <c r="L24" s="7">
        <f t="shared" si="1"/>
        <v>0</v>
      </c>
      <c r="M24" s="15">
        <f t="shared" si="1"/>
        <v>2.3405560000000003</v>
      </c>
      <c r="N24" s="15">
        <f t="shared" si="1"/>
        <v>1.327</v>
      </c>
    </row>
    <row r="25" spans="1:26" x14ac:dyDescent="0.3">
      <c r="A25">
        <v>6</v>
      </c>
      <c r="B25" s="7">
        <v>10.998699999999999</v>
      </c>
      <c r="C25" s="7">
        <v>2.3663599999999998</v>
      </c>
      <c r="D25">
        <v>3</v>
      </c>
      <c r="E25" s="7">
        <v>-0.41755999999999999</v>
      </c>
      <c r="F25" s="7">
        <v>17.680299999999999</v>
      </c>
      <c r="G25" s="7">
        <f t="shared" si="0"/>
        <v>2.2556999999999992</v>
      </c>
      <c r="K25" s="7">
        <f t="shared" si="2"/>
        <v>0</v>
      </c>
      <c r="L25" s="7">
        <f t="shared" si="1"/>
        <v>0</v>
      </c>
      <c r="M25" s="15">
        <f t="shared" si="1"/>
        <v>2.3896420000000003</v>
      </c>
      <c r="N25" s="15">
        <f t="shared" si="1"/>
        <v>2.1450099999999996</v>
      </c>
    </row>
    <row r="26" spans="1:26" x14ac:dyDescent="0.3">
      <c r="A26">
        <v>7</v>
      </c>
      <c r="B26" s="7">
        <v>6.9576000000000002</v>
      </c>
      <c r="C26" s="7">
        <v>0.88432999999999995</v>
      </c>
      <c r="D26">
        <v>0</v>
      </c>
      <c r="E26" s="7">
        <v>1.4156500000000001</v>
      </c>
      <c r="F26" s="7">
        <v>8.3733000000000004</v>
      </c>
      <c r="G26" s="7">
        <f t="shared" si="0"/>
        <v>-1.9011999999999993</v>
      </c>
      <c r="K26" s="7">
        <f t="shared" si="2"/>
        <v>0</v>
      </c>
      <c r="L26" s="7">
        <f t="shared" si="1"/>
        <v>0</v>
      </c>
      <c r="M26" s="15">
        <f t="shared" si="1"/>
        <v>2.4550900000000002</v>
      </c>
      <c r="N26" s="15">
        <f t="shared" si="1"/>
        <v>3.23569</v>
      </c>
    </row>
    <row r="27" spans="1:26" x14ac:dyDescent="0.3">
      <c r="A27">
        <v>7</v>
      </c>
      <c r="B27" s="7">
        <v>6.9576000000000002</v>
      </c>
      <c r="C27" s="7">
        <v>0.88432999999999995</v>
      </c>
      <c r="D27">
        <v>1</v>
      </c>
      <c r="E27" s="7">
        <v>-0.25155</v>
      </c>
      <c r="F27" s="7">
        <v>7.5903999999999998</v>
      </c>
      <c r="G27" s="7">
        <f t="shared" si="0"/>
        <v>-4.4007999999999994</v>
      </c>
    </row>
    <row r="28" spans="1:26" x14ac:dyDescent="0.3">
      <c r="A28">
        <v>7</v>
      </c>
      <c r="B28" s="7">
        <v>6.9576000000000002</v>
      </c>
      <c r="C28" s="7">
        <v>0.88432999999999995</v>
      </c>
      <c r="D28">
        <v>2</v>
      </c>
      <c r="E28" s="7">
        <v>0.39102999999999999</v>
      </c>
      <c r="F28" s="7">
        <v>9.1173000000000002</v>
      </c>
      <c r="G28" s="7">
        <f t="shared" si="0"/>
        <v>-4.5905999999999985</v>
      </c>
      <c r="K28" s="10" t="s">
        <v>26</v>
      </c>
      <c r="L28" s="11"/>
      <c r="M28" s="11"/>
      <c r="N28" s="11"/>
      <c r="O28" s="11"/>
      <c r="P28" s="11"/>
      <c r="Q28" s="11"/>
      <c r="R28" s="12"/>
      <c r="S28" s="10" t="s">
        <v>27</v>
      </c>
      <c r="T28" s="11"/>
      <c r="U28" s="11"/>
      <c r="V28" s="11"/>
      <c r="W28" s="11"/>
      <c r="X28" s="11"/>
      <c r="Y28" s="11"/>
      <c r="Z28" s="12"/>
    </row>
    <row r="29" spans="1:26" x14ac:dyDescent="0.3">
      <c r="A29">
        <v>7</v>
      </c>
      <c r="B29" s="7">
        <v>6.9576000000000002</v>
      </c>
      <c r="C29" s="7">
        <v>0.88432999999999995</v>
      </c>
      <c r="D29">
        <v>3</v>
      </c>
      <c r="E29" s="7">
        <v>-0.96565000000000001</v>
      </c>
      <c r="F29" s="7">
        <v>8.6449999999999996</v>
      </c>
      <c r="G29" s="7">
        <f t="shared" si="0"/>
        <v>-6.7796000000000003</v>
      </c>
      <c r="K29" s="15">
        <f>($K19*O$19)+($L19*O$20) + ($M19*O$21)+($N19*O$22)</f>
        <v>2.2642000000000002</v>
      </c>
      <c r="L29" s="15">
        <f t="shared" ref="L29:R36" si="3">($K19*P$19)+($L19*P$20) + ($M19*P$21)+($N19*P$22)</f>
        <v>2.31874</v>
      </c>
      <c r="M29" s="15">
        <f t="shared" si="3"/>
        <v>2.3732800000000003</v>
      </c>
      <c r="N29" s="15">
        <f t="shared" si="3"/>
        <v>2.4278200000000001</v>
      </c>
      <c r="O29" s="14">
        <f t="shared" si="3"/>
        <v>0</v>
      </c>
      <c r="P29" s="14">
        <f t="shared" si="3"/>
        <v>0</v>
      </c>
      <c r="Q29" s="14">
        <f t="shared" si="3"/>
        <v>0</v>
      </c>
      <c r="R29" s="14">
        <f t="shared" si="3"/>
        <v>0</v>
      </c>
      <c r="S29" s="15">
        <f>K29 + S9</f>
        <v>2.9628000000000001</v>
      </c>
      <c r="T29" s="15">
        <f t="shared" ref="T29:Z36" si="4">L29 + T9</f>
        <v>2.31874</v>
      </c>
      <c r="U29" s="15">
        <f t="shared" si="4"/>
        <v>2.3732800000000003</v>
      </c>
      <c r="V29" s="15">
        <f t="shared" si="4"/>
        <v>2.4278200000000001</v>
      </c>
      <c r="W29" s="7">
        <f t="shared" si="4"/>
        <v>0</v>
      </c>
      <c r="X29" s="7">
        <f t="shared" si="4"/>
        <v>0</v>
      </c>
      <c r="Y29" s="7">
        <f t="shared" si="4"/>
        <v>0</v>
      </c>
      <c r="Z29" s="7">
        <f t="shared" si="4"/>
        <v>0</v>
      </c>
    </row>
    <row r="30" spans="1:26" x14ac:dyDescent="0.3">
      <c r="A30">
        <v>8</v>
      </c>
      <c r="B30" s="7">
        <v>11.583600000000001</v>
      </c>
      <c r="C30" s="7">
        <v>2.5059999999999998</v>
      </c>
      <c r="D30">
        <v>0</v>
      </c>
      <c r="E30" s="7">
        <v>-1.35409</v>
      </c>
      <c r="F30" s="7">
        <v>10.2295</v>
      </c>
      <c r="G30" s="7">
        <f t="shared" si="0"/>
        <v>-4.4999999999999929E-2</v>
      </c>
      <c r="K30" s="15">
        <f t="shared" ref="K30:K36" si="5">($K20*O$19)+($L20*O$20) + ($M20*O$21)+($N20*O$22)</f>
        <v>2.31874</v>
      </c>
      <c r="L30" s="15">
        <f t="shared" si="3"/>
        <v>3.2821800000000003</v>
      </c>
      <c r="M30" s="15">
        <f t="shared" si="3"/>
        <v>4.2456200000000006</v>
      </c>
      <c r="N30" s="15">
        <f t="shared" si="3"/>
        <v>5.20906</v>
      </c>
      <c r="O30" s="14">
        <f t="shared" si="3"/>
        <v>0</v>
      </c>
      <c r="P30" s="14">
        <f t="shared" si="3"/>
        <v>0</v>
      </c>
      <c r="Q30" s="14">
        <f t="shared" si="3"/>
        <v>0</v>
      </c>
      <c r="R30" s="14">
        <f t="shared" si="3"/>
        <v>0</v>
      </c>
      <c r="S30" s="15">
        <f t="shared" ref="S30:S36" si="6">K30 + S10</f>
        <v>2.31874</v>
      </c>
      <c r="T30" s="15">
        <f t="shared" si="4"/>
        <v>3.9807800000000002</v>
      </c>
      <c r="U30" s="15">
        <f t="shared" si="4"/>
        <v>4.2456200000000006</v>
      </c>
      <c r="V30" s="15">
        <f t="shared" si="4"/>
        <v>5.20906</v>
      </c>
      <c r="W30" s="7">
        <f t="shared" si="4"/>
        <v>0</v>
      </c>
      <c r="X30" s="7">
        <f t="shared" si="4"/>
        <v>0</v>
      </c>
      <c r="Y30" s="7">
        <f t="shared" si="4"/>
        <v>0</v>
      </c>
      <c r="Z30" s="7">
        <f t="shared" si="4"/>
        <v>0</v>
      </c>
    </row>
    <row r="31" spans="1:26" x14ac:dyDescent="0.3">
      <c r="A31">
        <v>8</v>
      </c>
      <c r="B31" s="7">
        <v>11.583600000000001</v>
      </c>
      <c r="C31" s="7">
        <v>2.5059999999999998</v>
      </c>
      <c r="D31">
        <v>1</v>
      </c>
      <c r="E31" s="7">
        <v>-1.16757</v>
      </c>
      <c r="F31" s="7">
        <v>12.922000000000001</v>
      </c>
      <c r="G31" s="7">
        <f t="shared" si="0"/>
        <v>0.9308000000000014</v>
      </c>
      <c r="K31" s="15">
        <f t="shared" si="5"/>
        <v>2.3732800000000003</v>
      </c>
      <c r="L31" s="15">
        <f t="shared" si="3"/>
        <v>4.2456200000000006</v>
      </c>
      <c r="M31" s="15">
        <f t="shared" si="3"/>
        <v>6.1179600000000001</v>
      </c>
      <c r="N31" s="15">
        <f t="shared" si="3"/>
        <v>7.9903000000000004</v>
      </c>
      <c r="O31" s="14">
        <f t="shared" si="3"/>
        <v>0</v>
      </c>
      <c r="P31" s="14">
        <f t="shared" si="3"/>
        <v>0</v>
      </c>
      <c r="Q31" s="14">
        <f t="shared" si="3"/>
        <v>0</v>
      </c>
      <c r="R31" s="14">
        <f t="shared" si="3"/>
        <v>0</v>
      </c>
      <c r="S31" s="15">
        <f t="shared" si="6"/>
        <v>2.3732800000000003</v>
      </c>
      <c r="T31" s="15">
        <f t="shared" si="4"/>
        <v>4.2456200000000006</v>
      </c>
      <c r="U31" s="15">
        <f t="shared" si="4"/>
        <v>6.81656</v>
      </c>
      <c r="V31" s="15">
        <f t="shared" si="4"/>
        <v>7.9903000000000004</v>
      </c>
      <c r="W31" s="7">
        <f t="shared" si="4"/>
        <v>0</v>
      </c>
      <c r="X31" s="7">
        <f t="shared" si="4"/>
        <v>0</v>
      </c>
      <c r="Y31" s="7">
        <f t="shared" si="4"/>
        <v>0</v>
      </c>
      <c r="Z31" s="7">
        <f t="shared" si="4"/>
        <v>0</v>
      </c>
    </row>
    <row r="32" spans="1:26" x14ac:dyDescent="0.3">
      <c r="A32">
        <v>8</v>
      </c>
      <c r="B32" s="7">
        <v>11.583600000000001</v>
      </c>
      <c r="C32" s="7">
        <v>2.5059999999999998</v>
      </c>
      <c r="D32">
        <v>2</v>
      </c>
      <c r="E32" s="7">
        <v>-0.47963</v>
      </c>
      <c r="F32" s="7">
        <v>16.116</v>
      </c>
      <c r="G32" s="7">
        <f t="shared" si="0"/>
        <v>2.408100000000001</v>
      </c>
      <c r="K32" s="15">
        <f t="shared" si="5"/>
        <v>2.4278200000000001</v>
      </c>
      <c r="L32" s="15">
        <f t="shared" si="3"/>
        <v>5.20906</v>
      </c>
      <c r="M32" s="15">
        <f t="shared" si="3"/>
        <v>7.9902999999999995</v>
      </c>
      <c r="N32" s="15">
        <f t="shared" si="3"/>
        <v>10.77154</v>
      </c>
      <c r="O32" s="14">
        <f t="shared" si="3"/>
        <v>0</v>
      </c>
      <c r="P32" s="14">
        <f t="shared" si="3"/>
        <v>0</v>
      </c>
      <c r="Q32" s="14">
        <f t="shared" si="3"/>
        <v>0</v>
      </c>
      <c r="R32" s="14">
        <f t="shared" si="3"/>
        <v>0</v>
      </c>
      <c r="S32" s="15">
        <f t="shared" si="6"/>
        <v>2.4278200000000001</v>
      </c>
      <c r="T32" s="15">
        <f t="shared" si="4"/>
        <v>5.20906</v>
      </c>
      <c r="U32" s="15">
        <f t="shared" si="4"/>
        <v>7.9902999999999995</v>
      </c>
      <c r="V32" s="15">
        <f t="shared" si="4"/>
        <v>11.470140000000001</v>
      </c>
      <c r="W32" s="7">
        <f t="shared" si="4"/>
        <v>0</v>
      </c>
      <c r="X32" s="7">
        <f t="shared" si="4"/>
        <v>0</v>
      </c>
      <c r="Y32" s="7">
        <f t="shared" si="4"/>
        <v>0</v>
      </c>
      <c r="Z32" s="7">
        <f t="shared" si="4"/>
        <v>0</v>
      </c>
    </row>
    <row r="33" spans="1:28" x14ac:dyDescent="0.3">
      <c r="A33">
        <v>8</v>
      </c>
      <c r="B33" s="7">
        <v>11.583600000000001</v>
      </c>
      <c r="C33" s="7">
        <v>2.5059999999999998</v>
      </c>
      <c r="D33">
        <v>3</v>
      </c>
      <c r="E33" s="7">
        <v>-1.3053300000000001</v>
      </c>
      <c r="F33" s="7">
        <v>17.796299999999999</v>
      </c>
      <c r="G33" s="7">
        <f t="shared" si="0"/>
        <v>2.3716999999999988</v>
      </c>
      <c r="K33" s="14">
        <f t="shared" si="5"/>
        <v>0</v>
      </c>
      <c r="L33" s="14">
        <f t="shared" si="3"/>
        <v>0</v>
      </c>
      <c r="M33" s="14">
        <f t="shared" si="3"/>
        <v>0</v>
      </c>
      <c r="N33" s="14">
        <f t="shared" si="3"/>
        <v>0</v>
      </c>
      <c r="O33" s="15">
        <f t="shared" si="3"/>
        <v>2.3223720000000005</v>
      </c>
      <c r="P33" s="15">
        <f t="shared" si="3"/>
        <v>2.6059560000000004</v>
      </c>
      <c r="Q33" s="15">
        <f t="shared" si="3"/>
        <v>2.8186440000000004</v>
      </c>
      <c r="R33" s="15">
        <f t="shared" si="3"/>
        <v>3.1022280000000002</v>
      </c>
      <c r="S33" s="7">
        <f t="shared" si="6"/>
        <v>0</v>
      </c>
      <c r="T33" s="7">
        <f t="shared" si="4"/>
        <v>0</v>
      </c>
      <c r="U33" s="7">
        <f t="shared" si="4"/>
        <v>0</v>
      </c>
      <c r="V33" s="7">
        <f t="shared" si="4"/>
        <v>0</v>
      </c>
      <c r="W33" s="15">
        <f t="shared" si="4"/>
        <v>3.0209720000000004</v>
      </c>
      <c r="X33" s="15">
        <f t="shared" si="4"/>
        <v>2.6059560000000004</v>
      </c>
      <c r="Y33" s="15">
        <f t="shared" si="4"/>
        <v>2.8186440000000004</v>
      </c>
      <c r="Z33" s="15">
        <f t="shared" si="4"/>
        <v>3.1022280000000002</v>
      </c>
    </row>
    <row r="34" spans="1:28" x14ac:dyDescent="0.3">
      <c r="A34">
        <v>9</v>
      </c>
      <c r="B34" s="7">
        <v>11.144399999999999</v>
      </c>
      <c r="C34" s="7">
        <v>1.9652700000000001</v>
      </c>
      <c r="D34">
        <v>0</v>
      </c>
      <c r="E34" s="7">
        <v>0.62385999999999997</v>
      </c>
      <c r="F34" s="7">
        <v>11.7683</v>
      </c>
      <c r="G34" s="7">
        <f t="shared" si="0"/>
        <v>1.4938000000000002</v>
      </c>
      <c r="K34" s="14">
        <f t="shared" si="5"/>
        <v>0</v>
      </c>
      <c r="L34" s="14">
        <f t="shared" si="3"/>
        <v>0</v>
      </c>
      <c r="M34" s="14">
        <f t="shared" si="3"/>
        <v>0</v>
      </c>
      <c r="N34" s="14">
        <f t="shared" si="3"/>
        <v>0</v>
      </c>
      <c r="O34" s="15">
        <f t="shared" si="3"/>
        <v>2.6059560000000004</v>
      </c>
      <c r="P34" s="15">
        <f t="shared" si="3"/>
        <v>4.1983560000000004</v>
      </c>
      <c r="Q34" s="15">
        <f t="shared" si="3"/>
        <v>5.3926560000000006</v>
      </c>
      <c r="R34" s="15">
        <f t="shared" si="3"/>
        <v>6.9850560000000002</v>
      </c>
      <c r="S34" s="7">
        <f t="shared" si="6"/>
        <v>0</v>
      </c>
      <c r="T34" s="7">
        <f t="shared" si="4"/>
        <v>0</v>
      </c>
      <c r="U34" s="7">
        <f t="shared" si="4"/>
        <v>0</v>
      </c>
      <c r="V34" s="7">
        <f t="shared" si="4"/>
        <v>0</v>
      </c>
      <c r="W34" s="15">
        <f t="shared" si="4"/>
        <v>2.6059560000000004</v>
      </c>
      <c r="X34" s="15">
        <f t="shared" si="4"/>
        <v>4.8969560000000003</v>
      </c>
      <c r="Y34" s="15">
        <f t="shared" si="4"/>
        <v>5.3926560000000006</v>
      </c>
      <c r="Z34" s="15">
        <f t="shared" si="4"/>
        <v>6.9850560000000002</v>
      </c>
    </row>
    <row r="35" spans="1:28" x14ac:dyDescent="0.3">
      <c r="A35">
        <v>9</v>
      </c>
      <c r="B35" s="7">
        <v>11.144399999999999</v>
      </c>
      <c r="C35" s="7">
        <v>1.9652700000000001</v>
      </c>
      <c r="D35">
        <v>1</v>
      </c>
      <c r="E35" s="7">
        <v>0.99178999999999995</v>
      </c>
      <c r="F35" s="7">
        <v>14.1015</v>
      </c>
      <c r="G35" s="7">
        <f t="shared" si="0"/>
        <v>2.1103000000000005</v>
      </c>
      <c r="K35" s="14">
        <f t="shared" si="5"/>
        <v>0</v>
      </c>
      <c r="L35" s="14">
        <f t="shared" si="3"/>
        <v>0</v>
      </c>
      <c r="M35" s="14">
        <f t="shared" si="3"/>
        <v>0</v>
      </c>
      <c r="N35" s="14">
        <f t="shared" si="3"/>
        <v>0</v>
      </c>
      <c r="O35" s="15">
        <f t="shared" si="3"/>
        <v>2.8186440000000004</v>
      </c>
      <c r="P35" s="15">
        <f t="shared" si="3"/>
        <v>5.3926559999999997</v>
      </c>
      <c r="Q35" s="15">
        <f t="shared" si="3"/>
        <v>7.3231649999999995</v>
      </c>
      <c r="R35" s="15">
        <f t="shared" si="3"/>
        <v>9.8971769999999992</v>
      </c>
      <c r="S35" s="7">
        <f t="shared" si="6"/>
        <v>0</v>
      </c>
      <c r="T35" s="7">
        <f t="shared" si="4"/>
        <v>0</v>
      </c>
      <c r="U35" s="7">
        <f t="shared" si="4"/>
        <v>0</v>
      </c>
      <c r="V35" s="7">
        <f t="shared" si="4"/>
        <v>0</v>
      </c>
      <c r="W35" s="15">
        <f t="shared" si="4"/>
        <v>2.8186440000000004</v>
      </c>
      <c r="X35" s="15">
        <f t="shared" si="4"/>
        <v>5.3926559999999997</v>
      </c>
      <c r="Y35" s="15">
        <f t="shared" si="4"/>
        <v>8.0217650000000003</v>
      </c>
      <c r="Z35" s="15">
        <f t="shared" si="4"/>
        <v>9.8971769999999992</v>
      </c>
    </row>
    <row r="36" spans="1:28" x14ac:dyDescent="0.3">
      <c r="A36">
        <v>9</v>
      </c>
      <c r="B36" s="7">
        <v>11.144399999999999</v>
      </c>
      <c r="C36" s="7">
        <v>1.9652700000000001</v>
      </c>
      <c r="D36">
        <v>2</v>
      </c>
      <c r="E36" s="7">
        <v>-1.8325499999999999</v>
      </c>
      <c r="F36" s="7">
        <v>13.2424</v>
      </c>
      <c r="G36" s="7">
        <f t="shared" si="0"/>
        <v>-0.46549999999999869</v>
      </c>
      <c r="K36" s="14">
        <f t="shared" si="5"/>
        <v>0</v>
      </c>
      <c r="L36" s="14">
        <f t="shared" si="3"/>
        <v>0</v>
      </c>
      <c r="M36" s="14">
        <f t="shared" si="3"/>
        <v>0</v>
      </c>
      <c r="N36" s="14">
        <f t="shared" si="3"/>
        <v>0</v>
      </c>
      <c r="O36" s="15">
        <f t="shared" si="3"/>
        <v>3.1022280000000002</v>
      </c>
      <c r="P36" s="15">
        <f t="shared" si="3"/>
        <v>6.9850560000000002</v>
      </c>
      <c r="Q36" s="15">
        <f t="shared" si="3"/>
        <v>9.8971769999999992</v>
      </c>
      <c r="R36" s="15">
        <f t="shared" si="3"/>
        <v>13.780005000000001</v>
      </c>
      <c r="S36" s="7">
        <f t="shared" si="6"/>
        <v>0</v>
      </c>
      <c r="T36" s="7">
        <f t="shared" si="4"/>
        <v>0</v>
      </c>
      <c r="U36" s="7">
        <f t="shared" si="4"/>
        <v>0</v>
      </c>
      <c r="V36" s="7">
        <f t="shared" si="4"/>
        <v>0</v>
      </c>
      <c r="W36" s="15">
        <f t="shared" si="4"/>
        <v>3.1022280000000002</v>
      </c>
      <c r="X36" s="15">
        <f t="shared" si="4"/>
        <v>6.9850560000000002</v>
      </c>
      <c r="Y36" s="15">
        <f t="shared" si="4"/>
        <v>9.8971769999999992</v>
      </c>
      <c r="Z36" s="15">
        <f t="shared" si="4"/>
        <v>14.478605000000002</v>
      </c>
    </row>
    <row r="37" spans="1:28" x14ac:dyDescent="0.3">
      <c r="A37">
        <v>9</v>
      </c>
      <c r="B37" s="7">
        <v>11.144399999999999</v>
      </c>
      <c r="C37" s="7">
        <v>1.9652700000000001</v>
      </c>
      <c r="D37">
        <v>3</v>
      </c>
      <c r="E37" s="7">
        <v>0.30719999999999997</v>
      </c>
      <c r="F37" s="7">
        <v>17.3474</v>
      </c>
      <c r="G37" s="7">
        <f t="shared" si="0"/>
        <v>1.9228000000000005</v>
      </c>
      <c r="K37" s="15"/>
      <c r="L37" s="15"/>
      <c r="M37" s="15"/>
      <c r="N37" s="15"/>
      <c r="O37" s="15"/>
      <c r="P37" s="15"/>
      <c r="Q37" s="15"/>
      <c r="R37" s="15"/>
    </row>
    <row r="38" spans="1:28" x14ac:dyDescent="0.3">
      <c r="A38">
        <v>10</v>
      </c>
      <c r="B38" s="7">
        <v>10.3514</v>
      </c>
      <c r="C38" s="7">
        <v>1.5458499999999999</v>
      </c>
      <c r="D38">
        <v>0</v>
      </c>
      <c r="E38" s="7">
        <v>-1.2882400000000001</v>
      </c>
      <c r="F38" s="7">
        <v>9.0632000000000001</v>
      </c>
      <c r="G38" s="7">
        <f t="shared" si="0"/>
        <v>-1.2112999999999996</v>
      </c>
    </row>
    <row r="39" spans="1:28" x14ac:dyDescent="0.3">
      <c r="A39">
        <v>10</v>
      </c>
      <c r="B39" s="7">
        <v>10.3514</v>
      </c>
      <c r="C39" s="7">
        <v>1.5458499999999999</v>
      </c>
      <c r="D39">
        <v>1</v>
      </c>
      <c r="E39" s="7">
        <v>-0.35521999999999998</v>
      </c>
      <c r="F39" s="7">
        <v>11.542</v>
      </c>
      <c r="G39" s="7">
        <f t="shared" si="0"/>
        <v>-0.44919999999999938</v>
      </c>
      <c r="U39" s="4" t="s">
        <v>28</v>
      </c>
    </row>
    <row r="40" spans="1:28" x14ac:dyDescent="0.3">
      <c r="A40">
        <v>10</v>
      </c>
      <c r="B40" s="7">
        <v>10.3514</v>
      </c>
      <c r="C40" s="7">
        <v>1.5458499999999999</v>
      </c>
      <c r="D40">
        <v>2</v>
      </c>
      <c r="E40" s="7">
        <v>0.38139000000000001</v>
      </c>
      <c r="F40" s="7">
        <v>13.8245</v>
      </c>
      <c r="G40" s="7">
        <f t="shared" si="0"/>
        <v>0.11660000000000181</v>
      </c>
      <c r="K40" s="10" t="s">
        <v>29</v>
      </c>
      <c r="L40" s="12"/>
      <c r="M40" s="10" t="s">
        <v>30</v>
      </c>
      <c r="N40" s="12"/>
      <c r="O40" s="10" t="s">
        <v>31</v>
      </c>
      <c r="P40" s="11"/>
      <c r="Q40" s="11"/>
      <c r="R40" s="11"/>
      <c r="U40" s="16" t="s">
        <v>32</v>
      </c>
      <c r="V40" s="17"/>
      <c r="W40" s="17"/>
      <c r="X40" s="17"/>
    </row>
    <row r="41" spans="1:28" x14ac:dyDescent="0.3">
      <c r="A41">
        <v>10</v>
      </c>
      <c r="B41" s="7">
        <v>10.3514</v>
      </c>
      <c r="C41" s="7">
        <v>1.5458499999999999</v>
      </c>
      <c r="D41">
        <v>3</v>
      </c>
      <c r="E41" s="7">
        <v>1.37392</v>
      </c>
      <c r="F41" s="7">
        <v>16.3629</v>
      </c>
      <c r="G41" s="7">
        <f t="shared" si="0"/>
        <v>0.93829999999999991</v>
      </c>
      <c r="K41" s="18">
        <v>1</v>
      </c>
      <c r="L41" s="18">
        <v>0</v>
      </c>
      <c r="M41" s="7">
        <f>IntVar</f>
        <v>2.2642000000000002</v>
      </c>
      <c r="N41" s="7">
        <f>ILCov</f>
        <v>5.4539999999999998E-2</v>
      </c>
      <c r="O41" s="14">
        <f>ResVar</f>
        <v>0.6986</v>
      </c>
      <c r="P41" s="9">
        <v>0</v>
      </c>
      <c r="Q41" s="9">
        <v>0</v>
      </c>
      <c r="R41" s="9">
        <v>0</v>
      </c>
      <c r="U41">
        <f>($M41*M$47)+($N41*M$48)</f>
        <v>2.2642000000000002</v>
      </c>
      <c r="V41">
        <f t="shared" ref="V41:X42" si="7">($M41*N$47)+($N41*N$48)</f>
        <v>2.31874</v>
      </c>
      <c r="W41">
        <f t="shared" si="7"/>
        <v>2.3732800000000003</v>
      </c>
      <c r="X41">
        <f t="shared" si="7"/>
        <v>2.4278200000000001</v>
      </c>
    </row>
    <row r="42" spans="1:28" x14ac:dyDescent="0.3">
      <c r="A42" s="4">
        <v>11</v>
      </c>
      <c r="B42" s="6">
        <v>7.1128</v>
      </c>
      <c r="C42" s="6">
        <v>1.22681</v>
      </c>
      <c r="D42" s="4">
        <v>0</v>
      </c>
      <c r="E42" s="6">
        <v>-0.15773999999999999</v>
      </c>
      <c r="F42" s="6">
        <v>6.9550000000000001</v>
      </c>
      <c r="G42" s="6">
        <f t="shared" si="0"/>
        <v>-3.3194999999999997</v>
      </c>
      <c r="K42" s="18">
        <v>1</v>
      </c>
      <c r="L42" s="18">
        <v>1</v>
      </c>
      <c r="M42" s="7">
        <f>ILCov</f>
        <v>5.4539999999999998E-2</v>
      </c>
      <c r="N42" s="7">
        <f>LinVar</f>
        <v>0.90890000000000004</v>
      </c>
      <c r="O42" s="9">
        <v>0</v>
      </c>
      <c r="P42" s="14">
        <f>ResVar</f>
        <v>0.6986</v>
      </c>
      <c r="Q42" s="9">
        <v>0</v>
      </c>
      <c r="R42" s="9">
        <v>0</v>
      </c>
      <c r="U42">
        <f>($M42*M$47)+($N42*M$48)</f>
        <v>5.4539999999999998E-2</v>
      </c>
      <c r="V42">
        <f t="shared" si="7"/>
        <v>0.96344000000000007</v>
      </c>
      <c r="W42">
        <f t="shared" si="7"/>
        <v>1.8723400000000001</v>
      </c>
      <c r="X42">
        <f>($M42*P$47)+($N42*P$48)</f>
        <v>2.7812399999999999</v>
      </c>
    </row>
    <row r="43" spans="1:28" x14ac:dyDescent="0.3">
      <c r="A43" s="4">
        <v>11</v>
      </c>
      <c r="B43" s="6">
        <v>7.1128</v>
      </c>
      <c r="C43" s="6">
        <v>1.22681</v>
      </c>
      <c r="D43" s="4">
        <v>1</v>
      </c>
      <c r="E43" s="6">
        <v>-0.75026000000000004</v>
      </c>
      <c r="F43" s="6">
        <v>7.5892999999999997</v>
      </c>
      <c r="G43" s="6">
        <f t="shared" si="0"/>
        <v>-4.4018999999999995</v>
      </c>
      <c r="K43" s="18">
        <v>1</v>
      </c>
      <c r="L43" s="18">
        <v>2</v>
      </c>
      <c r="O43" s="9">
        <v>0</v>
      </c>
      <c r="P43" s="9">
        <v>0</v>
      </c>
      <c r="Q43" s="14">
        <f>ResVar</f>
        <v>0.6986</v>
      </c>
      <c r="R43" s="9">
        <v>0</v>
      </c>
    </row>
    <row r="44" spans="1:28" x14ac:dyDescent="0.3">
      <c r="A44" s="4">
        <v>11</v>
      </c>
      <c r="B44" s="6">
        <v>7.1128</v>
      </c>
      <c r="C44" s="6">
        <v>1.22681</v>
      </c>
      <c r="D44" s="4">
        <v>2</v>
      </c>
      <c r="E44" s="6">
        <v>1.51569</v>
      </c>
      <c r="F44" s="6">
        <v>11.082100000000001</v>
      </c>
      <c r="G44" s="6">
        <f t="shared" si="0"/>
        <v>-2.6257999999999981</v>
      </c>
      <c r="K44" s="18">
        <v>1</v>
      </c>
      <c r="L44" s="18">
        <v>3</v>
      </c>
      <c r="O44" s="9">
        <v>0</v>
      </c>
      <c r="P44" s="9">
        <v>0</v>
      </c>
      <c r="Q44" s="9">
        <v>0</v>
      </c>
      <c r="R44" s="14">
        <f>ResVar</f>
        <v>0.6986</v>
      </c>
      <c r="AA44" s="8"/>
      <c r="AB44" s="8"/>
    </row>
    <row r="45" spans="1:28" x14ac:dyDescent="0.3">
      <c r="A45" s="4">
        <v>11</v>
      </c>
      <c r="B45" s="6">
        <v>7.1128</v>
      </c>
      <c r="C45" s="6">
        <v>1.22681</v>
      </c>
      <c r="D45" s="4">
        <v>3</v>
      </c>
      <c r="E45" s="6">
        <v>-0.14474999999999999</v>
      </c>
      <c r="F45" s="6">
        <v>10.6485</v>
      </c>
      <c r="G45" s="6">
        <f t="shared" si="0"/>
        <v>-4.7760999999999996</v>
      </c>
      <c r="K45" s="18"/>
      <c r="L45" s="18"/>
      <c r="AA45" s="8"/>
      <c r="AB45" s="8"/>
    </row>
    <row r="46" spans="1:28" x14ac:dyDescent="0.3">
      <c r="A46">
        <v>12</v>
      </c>
      <c r="B46" s="7">
        <v>10.8977</v>
      </c>
      <c r="C46" s="7">
        <v>1.2121500000000001</v>
      </c>
      <c r="D46">
        <v>0</v>
      </c>
      <c r="E46" s="7">
        <v>1.21627</v>
      </c>
      <c r="F46" s="7">
        <v>12.114000000000001</v>
      </c>
      <c r="G46" s="7">
        <f t="shared" si="0"/>
        <v>1.839500000000001</v>
      </c>
      <c r="K46" s="10" t="s">
        <v>33</v>
      </c>
      <c r="L46" s="12"/>
      <c r="M46" s="10" t="s">
        <v>34</v>
      </c>
      <c r="N46" s="11"/>
      <c r="O46" s="11"/>
      <c r="P46" s="12"/>
      <c r="AA46" s="8"/>
      <c r="AB46" s="8"/>
    </row>
    <row r="47" spans="1:28" x14ac:dyDescent="0.3">
      <c r="A47">
        <v>12</v>
      </c>
      <c r="B47" s="7">
        <v>10.8977</v>
      </c>
      <c r="C47" s="7">
        <v>1.2121500000000001</v>
      </c>
      <c r="D47">
        <v>1</v>
      </c>
      <c r="E47" s="7">
        <v>0.46146999999999999</v>
      </c>
      <c r="F47" s="7">
        <v>12.571400000000001</v>
      </c>
      <c r="G47" s="7">
        <f t="shared" si="0"/>
        <v>0.58020000000000138</v>
      </c>
      <c r="K47" s="7">
        <f t="shared" ref="K47:L50" si="8">($K41*M$41) +($L41*M$42)</f>
        <v>2.2642000000000002</v>
      </c>
      <c r="L47" s="7">
        <f t="shared" si="8"/>
        <v>5.4539999999999998E-2</v>
      </c>
      <c r="M47" s="18">
        <v>1</v>
      </c>
      <c r="N47" s="18">
        <v>1</v>
      </c>
      <c r="O47" s="18">
        <v>1</v>
      </c>
      <c r="P47" s="18">
        <v>1</v>
      </c>
      <c r="AA47" s="8"/>
      <c r="AB47" s="8"/>
    </row>
    <row r="48" spans="1:28" x14ac:dyDescent="0.3">
      <c r="A48">
        <v>12</v>
      </c>
      <c r="B48" s="7">
        <v>10.8977</v>
      </c>
      <c r="C48" s="7">
        <v>1.2121500000000001</v>
      </c>
      <c r="D48">
        <v>2</v>
      </c>
      <c r="E48" s="7">
        <v>1.63093</v>
      </c>
      <c r="F48" s="7">
        <v>14.952999999999999</v>
      </c>
      <c r="G48" s="7">
        <f t="shared" si="0"/>
        <v>1.2451000000000008</v>
      </c>
      <c r="K48" s="7">
        <f t="shared" si="8"/>
        <v>2.31874</v>
      </c>
      <c r="L48" s="7">
        <f t="shared" si="8"/>
        <v>0.96344000000000007</v>
      </c>
      <c r="M48" s="18">
        <v>0</v>
      </c>
      <c r="N48" s="18">
        <v>1</v>
      </c>
      <c r="O48" s="18">
        <v>2</v>
      </c>
      <c r="P48" s="18">
        <v>3</v>
      </c>
      <c r="AA48" s="8"/>
      <c r="AB48" s="8"/>
    </row>
    <row r="49" spans="1:28" x14ac:dyDescent="0.3">
      <c r="A49">
        <v>12</v>
      </c>
      <c r="B49" s="7">
        <v>10.8977</v>
      </c>
      <c r="C49" s="7">
        <v>1.2121500000000001</v>
      </c>
      <c r="D49">
        <v>3</v>
      </c>
      <c r="E49" s="7">
        <v>0.19622999999999999</v>
      </c>
      <c r="F49" s="7">
        <v>14.730399999999999</v>
      </c>
      <c r="G49" s="7">
        <f t="shared" si="0"/>
        <v>-0.69420000000000037</v>
      </c>
      <c r="K49" s="7">
        <f t="shared" si="8"/>
        <v>2.3732800000000003</v>
      </c>
      <c r="L49" s="7">
        <f t="shared" si="8"/>
        <v>1.8723400000000001</v>
      </c>
      <c r="AA49" s="8"/>
      <c r="AB49" s="8"/>
    </row>
    <row r="50" spans="1:28" x14ac:dyDescent="0.3">
      <c r="A50">
        <v>13</v>
      </c>
      <c r="B50" s="7">
        <v>8.7116000000000007</v>
      </c>
      <c r="C50" s="7">
        <v>1.48329</v>
      </c>
      <c r="D50">
        <v>0</v>
      </c>
      <c r="E50" s="7">
        <v>0.29371999999999998</v>
      </c>
      <c r="F50" s="7">
        <v>9.0053000000000001</v>
      </c>
      <c r="G50" s="7">
        <f t="shared" si="0"/>
        <v>-1.2691999999999997</v>
      </c>
      <c r="K50" s="7">
        <f t="shared" si="8"/>
        <v>2.4278200000000001</v>
      </c>
      <c r="L50" s="7">
        <f t="shared" si="8"/>
        <v>2.7812399999999999</v>
      </c>
      <c r="AA50" s="8"/>
      <c r="AB50" s="8"/>
    </row>
    <row r="51" spans="1:28" x14ac:dyDescent="0.3">
      <c r="A51">
        <v>13</v>
      </c>
      <c r="B51" s="7">
        <v>8.7116000000000007</v>
      </c>
      <c r="C51" s="7">
        <v>1.48329</v>
      </c>
      <c r="D51">
        <v>1</v>
      </c>
      <c r="E51" s="7">
        <v>-7.5840000000000005E-2</v>
      </c>
      <c r="F51" s="7">
        <v>10.1191</v>
      </c>
      <c r="G51" s="7">
        <f t="shared" si="0"/>
        <v>-1.8720999999999997</v>
      </c>
      <c r="T51">
        <v>0</v>
      </c>
      <c r="U51">
        <v>1</v>
      </c>
      <c r="V51">
        <v>2</v>
      </c>
      <c r="W51">
        <v>3</v>
      </c>
      <c r="Y51" s="8"/>
      <c r="Z51" s="8"/>
      <c r="AA51" s="8"/>
      <c r="AB51" s="8"/>
    </row>
    <row r="52" spans="1:28" x14ac:dyDescent="0.3">
      <c r="A52">
        <v>13</v>
      </c>
      <c r="B52" s="7">
        <v>8.7116000000000007</v>
      </c>
      <c r="C52" s="7">
        <v>1.48329</v>
      </c>
      <c r="D52">
        <v>2</v>
      </c>
      <c r="E52" s="7">
        <v>-0.50688</v>
      </c>
      <c r="F52" s="7">
        <v>11.1713</v>
      </c>
      <c r="G52" s="7">
        <f t="shared" si="0"/>
        <v>-2.5365999999999982</v>
      </c>
      <c r="K52" s="10" t="s">
        <v>35</v>
      </c>
      <c r="L52" s="11"/>
      <c r="M52" s="11"/>
      <c r="N52" s="11"/>
      <c r="O52" s="10" t="s">
        <v>36</v>
      </c>
      <c r="P52" s="11"/>
      <c r="Q52" s="11"/>
      <c r="R52" s="11"/>
      <c r="T52" s="10" t="s">
        <v>37</v>
      </c>
      <c r="U52" s="11"/>
      <c r="V52" s="11"/>
      <c r="W52" s="11"/>
      <c r="Y52" s="8"/>
      <c r="Z52" s="8"/>
    </row>
    <row r="53" spans="1:28" x14ac:dyDescent="0.3">
      <c r="A53">
        <v>13</v>
      </c>
      <c r="B53" s="7">
        <v>8.7116000000000007</v>
      </c>
      <c r="C53" s="7">
        <v>1.48329</v>
      </c>
      <c r="D53">
        <v>3</v>
      </c>
      <c r="E53" s="7">
        <v>0.76780000000000004</v>
      </c>
      <c r="F53" s="7">
        <v>13.9293</v>
      </c>
      <c r="G53" s="7">
        <f t="shared" si="0"/>
        <v>-1.4953000000000003</v>
      </c>
      <c r="K53" s="7">
        <f t="shared" ref="K53:N56" si="9">($K47*M$47) +($L47*M$48)</f>
        <v>2.2642000000000002</v>
      </c>
      <c r="L53" s="7">
        <f t="shared" si="9"/>
        <v>2.31874</v>
      </c>
      <c r="M53" s="7">
        <f t="shared" si="9"/>
        <v>2.3732800000000003</v>
      </c>
      <c r="N53" s="7">
        <f t="shared" si="9"/>
        <v>2.4278200000000001</v>
      </c>
      <c r="O53" s="14">
        <f>K53+O41</f>
        <v>2.9628000000000001</v>
      </c>
      <c r="P53" s="14">
        <f t="shared" ref="P53:R56" si="10">L53+P41</f>
        <v>2.31874</v>
      </c>
      <c r="Q53" s="14">
        <f t="shared" si="10"/>
        <v>2.3732800000000003</v>
      </c>
      <c r="R53" s="14">
        <f t="shared" si="10"/>
        <v>2.4278200000000001</v>
      </c>
      <c r="S53" s="7">
        <v>0</v>
      </c>
      <c r="T53" s="7">
        <f>ResVar + IntVar + (2*$S53*ILCov)+($S53*T$51*LinVar)</f>
        <v>2.9628000000000001</v>
      </c>
      <c r="U53" s="7">
        <f xml:space="preserve"> IntVar + (($S53+U$51)*ILCov)+($S53*U$51*LinVar)</f>
        <v>2.31874</v>
      </c>
      <c r="V53" s="7">
        <f xml:space="preserve"> IntVar + (($S53+V$51)*ILCov)+($S53*V$51*LinVar)</f>
        <v>2.3732800000000003</v>
      </c>
      <c r="W53" s="7">
        <f xml:space="preserve"> IntVar + (($S53+W$51)*ILCov)+($S53*W$51*LinVar)</f>
        <v>2.4278200000000001</v>
      </c>
      <c r="Y53" s="8"/>
      <c r="Z53" s="8"/>
    </row>
    <row r="54" spans="1:28" x14ac:dyDescent="0.3">
      <c r="A54">
        <v>14</v>
      </c>
      <c r="B54" s="7">
        <v>13.398300000000001</v>
      </c>
      <c r="C54" s="7">
        <v>1.4776199999999999</v>
      </c>
      <c r="D54">
        <v>0</v>
      </c>
      <c r="E54" s="7">
        <v>-2.3814700000000002</v>
      </c>
      <c r="F54" s="7">
        <v>11.0168</v>
      </c>
      <c r="G54" s="7">
        <f t="shared" si="0"/>
        <v>0.74230000000000018</v>
      </c>
      <c r="K54" s="7">
        <f t="shared" si="9"/>
        <v>2.31874</v>
      </c>
      <c r="L54" s="7">
        <f t="shared" si="9"/>
        <v>3.2821800000000003</v>
      </c>
      <c r="M54" s="7">
        <f t="shared" si="9"/>
        <v>4.2456200000000006</v>
      </c>
      <c r="N54" s="7">
        <f t="shared" si="9"/>
        <v>5.20906</v>
      </c>
      <c r="O54" s="14">
        <f t="shared" ref="O54:O56" si="11">K54+O42</f>
        <v>2.31874</v>
      </c>
      <c r="P54" s="14">
        <f t="shared" si="10"/>
        <v>3.9807800000000002</v>
      </c>
      <c r="Q54" s="14">
        <f t="shared" si="10"/>
        <v>4.2456200000000006</v>
      </c>
      <c r="R54" s="14">
        <f t="shared" si="10"/>
        <v>5.20906</v>
      </c>
      <c r="S54" s="7">
        <v>1</v>
      </c>
      <c r="T54" s="7">
        <f xml:space="preserve"> IntVar + (($S54+T$51)*ILCov)+($S54*T$51*LinVar)</f>
        <v>2.31874</v>
      </c>
      <c r="U54" s="7">
        <f>ResVar + IntVar + (2*$S54*ILCov)+($S54*U$51*LinVar)</f>
        <v>3.9807800000000002</v>
      </c>
      <c r="V54" s="7">
        <f xml:space="preserve"> IntVar + (($S54+V$51)*ILCov)+($S54*V$51*LinVar)</f>
        <v>4.2456200000000006</v>
      </c>
      <c r="W54" s="7">
        <f xml:space="preserve"> IntVar + (($S54+W$51)*ILCov)+($S54*W$51*LinVar)</f>
        <v>5.2090600000000009</v>
      </c>
      <c r="Y54" s="8"/>
      <c r="Z54" s="8"/>
    </row>
    <row r="55" spans="1:28" x14ac:dyDescent="0.3">
      <c r="A55">
        <v>14</v>
      </c>
      <c r="B55" s="7">
        <v>13.398300000000001</v>
      </c>
      <c r="C55" s="7">
        <v>1.4776199999999999</v>
      </c>
      <c r="D55">
        <v>1</v>
      </c>
      <c r="E55" s="7">
        <v>-1.17998</v>
      </c>
      <c r="F55" s="7">
        <v>13.6959</v>
      </c>
      <c r="G55" s="7">
        <f t="shared" si="0"/>
        <v>1.7047000000000008</v>
      </c>
      <c r="K55" s="7">
        <f t="shared" si="9"/>
        <v>2.3732800000000003</v>
      </c>
      <c r="L55" s="7">
        <f t="shared" si="9"/>
        <v>4.2456200000000006</v>
      </c>
      <c r="M55" s="7">
        <f t="shared" si="9"/>
        <v>6.1179600000000001</v>
      </c>
      <c r="N55" s="7">
        <f t="shared" si="9"/>
        <v>7.9903000000000004</v>
      </c>
      <c r="O55" s="14">
        <f t="shared" si="11"/>
        <v>2.3732800000000003</v>
      </c>
      <c r="P55" s="14">
        <f t="shared" si="10"/>
        <v>4.2456200000000006</v>
      </c>
      <c r="Q55" s="14">
        <f t="shared" si="10"/>
        <v>6.81656</v>
      </c>
      <c r="R55" s="14">
        <f t="shared" si="10"/>
        <v>7.9903000000000004</v>
      </c>
      <c r="S55" s="7">
        <v>2</v>
      </c>
      <c r="T55" s="7">
        <f xml:space="preserve"> IntVar + (($S55+T$51)*ILCov)+($S55*T$51*LinVar)</f>
        <v>2.3732800000000003</v>
      </c>
      <c r="U55" s="7">
        <f xml:space="preserve"> IntVar + (($S55+U$51)*ILCov)+($S55*U$51*LinVar)</f>
        <v>4.2456200000000006</v>
      </c>
      <c r="V55" s="7">
        <f>ResVar + IntVar + (2*$S55*ILCov)+($S55*V$51*LinVar)</f>
        <v>6.8165600000000008</v>
      </c>
      <c r="W55" s="7">
        <f xml:space="preserve"> IntVar + (($S55+W$51)*ILCov)+($S55*W$51*LinVar)</f>
        <v>7.9903000000000004</v>
      </c>
      <c r="X55" s="8"/>
      <c r="Y55" s="8"/>
      <c r="Z55" s="8"/>
    </row>
    <row r="56" spans="1:28" x14ac:dyDescent="0.3">
      <c r="A56">
        <v>14</v>
      </c>
      <c r="B56" s="7">
        <v>13.398300000000001</v>
      </c>
      <c r="C56" s="7">
        <v>1.4776199999999999</v>
      </c>
      <c r="D56">
        <v>2</v>
      </c>
      <c r="E56" s="7">
        <v>-0.55696000000000001</v>
      </c>
      <c r="F56" s="7">
        <v>15.7966</v>
      </c>
      <c r="G56" s="7">
        <f t="shared" si="0"/>
        <v>2.0887000000000011</v>
      </c>
      <c r="K56" s="7">
        <f t="shared" si="9"/>
        <v>2.4278200000000001</v>
      </c>
      <c r="L56" s="7">
        <f t="shared" si="9"/>
        <v>5.20906</v>
      </c>
      <c r="M56" s="7">
        <f t="shared" si="9"/>
        <v>7.9902999999999995</v>
      </c>
      <c r="N56" s="7">
        <f t="shared" si="9"/>
        <v>10.77154</v>
      </c>
      <c r="O56" s="14">
        <f t="shared" si="11"/>
        <v>2.4278200000000001</v>
      </c>
      <c r="P56" s="14">
        <f t="shared" si="10"/>
        <v>5.20906</v>
      </c>
      <c r="Q56" s="14">
        <f t="shared" si="10"/>
        <v>7.9902999999999995</v>
      </c>
      <c r="R56" s="14">
        <f t="shared" si="10"/>
        <v>11.470140000000001</v>
      </c>
      <c r="S56" s="7">
        <v>3</v>
      </c>
      <c r="T56" s="7">
        <f xml:space="preserve"> IntVar + (($S56+T$51)*ILCov)+($S56*T$51*LinVar)</f>
        <v>2.4278200000000001</v>
      </c>
      <c r="U56" s="7">
        <f xml:space="preserve"> IntVar + (($S56+U$51)*ILCov)+($S56*U$51*LinVar)</f>
        <v>5.2090600000000009</v>
      </c>
      <c r="V56" s="7">
        <f xml:space="preserve"> IntVar + (($S56+V$51)*ILCov)+($S56*V$51*LinVar)</f>
        <v>7.9903000000000004</v>
      </c>
      <c r="W56" s="7">
        <f>ResVar + IntVar + (2*$S56*ILCov)+($S56*W$51*LinVar)</f>
        <v>11.470140000000001</v>
      </c>
      <c r="X56" s="8"/>
      <c r="Y56" s="8"/>
      <c r="Z56" s="8"/>
    </row>
    <row r="57" spans="1:28" x14ac:dyDescent="0.3">
      <c r="A57">
        <v>14</v>
      </c>
      <c r="B57" s="7">
        <v>13.398300000000001</v>
      </c>
      <c r="C57" s="7">
        <v>1.4776199999999999</v>
      </c>
      <c r="D57">
        <v>3</v>
      </c>
      <c r="E57" s="7">
        <v>0.16635</v>
      </c>
      <c r="F57" s="7">
        <v>17.997499999999999</v>
      </c>
      <c r="G57" s="7">
        <f t="shared" si="0"/>
        <v>2.5728999999999989</v>
      </c>
      <c r="K57" s="19"/>
      <c r="L57" s="19"/>
      <c r="M57" s="20"/>
      <c r="N57" s="20"/>
      <c r="O57" s="20"/>
      <c r="P57" s="21"/>
      <c r="Q57" s="21"/>
      <c r="R57" s="21"/>
      <c r="S57" s="21"/>
      <c r="T57" s="21"/>
      <c r="U57" s="22"/>
      <c r="V57" s="22"/>
      <c r="W57" s="22"/>
      <c r="X57" s="22"/>
      <c r="Y57" s="22"/>
      <c r="Z57" s="22"/>
    </row>
    <row r="58" spans="1:28" x14ac:dyDescent="0.3">
      <c r="A58">
        <v>15</v>
      </c>
      <c r="B58" s="7">
        <v>10.062799999999999</v>
      </c>
      <c r="C58" s="7">
        <v>1.4505300000000001</v>
      </c>
      <c r="D58">
        <v>0</v>
      </c>
      <c r="E58" s="7">
        <v>-1.1671199999999999</v>
      </c>
      <c r="F58" s="7">
        <v>8.8956999999999997</v>
      </c>
      <c r="G58" s="7">
        <f t="shared" si="0"/>
        <v>-1.3788</v>
      </c>
      <c r="K58" s="7"/>
      <c r="L58" s="7"/>
      <c r="U58" s="8"/>
      <c r="V58" s="8"/>
      <c r="W58" s="8"/>
      <c r="X58" s="8"/>
      <c r="Y58" s="8"/>
      <c r="Z58" s="8"/>
    </row>
    <row r="59" spans="1:28" x14ac:dyDescent="0.3">
      <c r="A59">
        <v>15</v>
      </c>
      <c r="B59" s="7">
        <v>10.062799999999999</v>
      </c>
      <c r="C59" s="7">
        <v>1.4505300000000001</v>
      </c>
      <c r="D59">
        <v>1</v>
      </c>
      <c r="E59" s="7">
        <v>-2.09199</v>
      </c>
      <c r="F59" s="7">
        <v>9.4214000000000002</v>
      </c>
      <c r="G59" s="7">
        <f t="shared" si="0"/>
        <v>-2.569799999999999</v>
      </c>
      <c r="K59" s="4" t="s">
        <v>9</v>
      </c>
      <c r="L59" s="5"/>
      <c r="M59" s="5"/>
      <c r="N59" s="5" t="s">
        <v>10</v>
      </c>
      <c r="O59" s="6">
        <v>10.2745</v>
      </c>
    </row>
    <row r="60" spans="1:28" x14ac:dyDescent="0.3">
      <c r="A60">
        <v>15</v>
      </c>
      <c r="B60" s="7">
        <v>10.062799999999999</v>
      </c>
      <c r="C60" s="7">
        <v>1.4505300000000001</v>
      </c>
      <c r="D60">
        <v>2</v>
      </c>
      <c r="E60" s="7">
        <v>-0.70798000000000005</v>
      </c>
      <c r="F60" s="7">
        <v>12.2559</v>
      </c>
      <c r="G60" s="7">
        <f t="shared" si="0"/>
        <v>-1.4519999999999982</v>
      </c>
      <c r="K60" s="4" t="s">
        <v>11</v>
      </c>
      <c r="L60" s="5"/>
      <c r="M60" s="5"/>
      <c r="N60" s="5" t="s">
        <v>12</v>
      </c>
      <c r="O60" s="6">
        <v>1.7166999999999999</v>
      </c>
    </row>
    <row r="61" spans="1:28" x14ac:dyDescent="0.3">
      <c r="A61">
        <v>15</v>
      </c>
      <c r="B61" s="7">
        <v>10.062799999999999</v>
      </c>
      <c r="C61" s="7">
        <v>1.4505300000000001</v>
      </c>
      <c r="D61">
        <v>3</v>
      </c>
      <c r="E61" s="7">
        <v>0.77431000000000005</v>
      </c>
      <c r="F61" s="7">
        <v>15.188700000000001</v>
      </c>
      <c r="G61" s="7">
        <f t="shared" si="0"/>
        <v>-0.23589999999999911</v>
      </c>
      <c r="K61" s="4" t="s">
        <v>13</v>
      </c>
      <c r="L61" s="5"/>
      <c r="M61" s="5"/>
      <c r="N61" s="5" t="s">
        <v>14</v>
      </c>
      <c r="O61" s="6">
        <v>2.2216</v>
      </c>
    </row>
    <row r="62" spans="1:28" x14ac:dyDescent="0.3">
      <c r="A62">
        <v>16</v>
      </c>
      <c r="B62" s="7">
        <v>11.928000000000001</v>
      </c>
      <c r="C62" s="7">
        <v>0.96226999999999996</v>
      </c>
      <c r="D62">
        <v>0</v>
      </c>
      <c r="E62" s="7">
        <v>-0.66976000000000002</v>
      </c>
      <c r="F62" s="7">
        <v>11.2582</v>
      </c>
      <c r="G62" s="7">
        <f t="shared" si="0"/>
        <v>0.98370000000000068</v>
      </c>
      <c r="K62" s="4" t="s">
        <v>15</v>
      </c>
      <c r="L62" s="5"/>
      <c r="M62" s="5"/>
      <c r="N62" s="5" t="s">
        <v>16</v>
      </c>
      <c r="O62" s="6">
        <v>6.9489999999999996E-2</v>
      </c>
    </row>
    <row r="63" spans="1:28" x14ac:dyDescent="0.3">
      <c r="A63">
        <v>16</v>
      </c>
      <c r="B63" s="7">
        <v>11.928000000000001</v>
      </c>
      <c r="C63" s="7">
        <v>0.96226999999999996</v>
      </c>
      <c r="D63">
        <v>1</v>
      </c>
      <c r="E63" s="7">
        <v>0.71130000000000004</v>
      </c>
      <c r="F63" s="7">
        <v>13.6015</v>
      </c>
      <c r="G63" s="7">
        <f t="shared" si="0"/>
        <v>1.6103000000000005</v>
      </c>
      <c r="K63" s="4" t="s">
        <v>17</v>
      </c>
      <c r="L63" s="5"/>
      <c r="M63" s="5"/>
      <c r="N63" s="5" t="s">
        <v>18</v>
      </c>
      <c r="O63" s="6">
        <v>0.90149999999999997</v>
      </c>
    </row>
    <row r="64" spans="1:28" x14ac:dyDescent="0.3">
      <c r="A64">
        <v>16</v>
      </c>
      <c r="B64" s="7">
        <v>11.928000000000001</v>
      </c>
      <c r="C64" s="7">
        <v>0.96226999999999996</v>
      </c>
      <c r="D64">
        <v>2</v>
      </c>
      <c r="E64" s="7">
        <v>-0.40640999999999999</v>
      </c>
      <c r="F64" s="7">
        <v>13.446099999999999</v>
      </c>
      <c r="G64" s="7">
        <f t="shared" si="0"/>
        <v>-0.26179999999999914</v>
      </c>
      <c r="K64" s="4" t="s">
        <v>19</v>
      </c>
      <c r="L64" s="5"/>
      <c r="M64" s="5"/>
      <c r="N64" s="5" t="s">
        <v>20</v>
      </c>
      <c r="O64" s="6">
        <v>0.71930000000000005</v>
      </c>
    </row>
    <row r="65" spans="1:18" x14ac:dyDescent="0.3">
      <c r="A65">
        <v>16</v>
      </c>
      <c r="B65" s="7">
        <v>11.928000000000001</v>
      </c>
      <c r="C65" s="7">
        <v>0.96226999999999996</v>
      </c>
      <c r="D65">
        <v>3</v>
      </c>
      <c r="E65" s="7">
        <v>-0.10724</v>
      </c>
      <c r="F65" s="7">
        <v>14.7075</v>
      </c>
      <c r="G65" s="7">
        <f t="shared" si="0"/>
        <v>-0.71710000000000029</v>
      </c>
      <c r="K65" s="5" t="s">
        <v>38</v>
      </c>
      <c r="N65" s="5" t="s">
        <v>39</v>
      </c>
      <c r="O65" s="23">
        <v>2.5600000000000001E-2</v>
      </c>
    </row>
    <row r="66" spans="1:18" x14ac:dyDescent="0.3">
      <c r="A66">
        <v>17</v>
      </c>
      <c r="B66" s="7">
        <v>11.2097</v>
      </c>
      <c r="C66" s="7">
        <v>2.5777100000000002</v>
      </c>
      <c r="D66">
        <v>0</v>
      </c>
      <c r="E66" s="7">
        <v>0.99839</v>
      </c>
      <c r="F66" s="7">
        <v>12.2081</v>
      </c>
      <c r="G66" s="7">
        <f t="shared" ref="G66:G101" si="12">F66 - ((FixInt) + (FixLin*D66))</f>
        <v>1.9336000000000002</v>
      </c>
      <c r="K66" s="10" t="s">
        <v>29</v>
      </c>
      <c r="L66" s="12"/>
      <c r="M66" s="10" t="s">
        <v>30</v>
      </c>
      <c r="N66" s="12"/>
      <c r="O66" s="10" t="s">
        <v>31</v>
      </c>
      <c r="P66" s="11"/>
      <c r="Q66" s="11"/>
      <c r="R66" s="11"/>
    </row>
    <row r="67" spans="1:18" x14ac:dyDescent="0.3">
      <c r="A67">
        <v>17</v>
      </c>
      <c r="B67" s="7">
        <v>11.2097</v>
      </c>
      <c r="C67" s="7">
        <v>2.5777100000000002</v>
      </c>
      <c r="D67">
        <v>1</v>
      </c>
      <c r="E67" s="7">
        <v>1.68584</v>
      </c>
      <c r="F67" s="7">
        <v>15.4732</v>
      </c>
      <c r="G67" s="7">
        <f t="shared" si="12"/>
        <v>3.4820000000000011</v>
      </c>
      <c r="K67" s="18">
        <v>1</v>
      </c>
      <c r="L67" s="18">
        <v>0</v>
      </c>
      <c r="M67" s="7">
        <f>O61</f>
        <v>2.2216</v>
      </c>
      <c r="N67" s="7">
        <f>O62</f>
        <v>6.9489999999999996E-2</v>
      </c>
      <c r="O67" s="24">
        <f>O64</f>
        <v>0.71930000000000005</v>
      </c>
      <c r="P67" s="25">
        <f>$O$65*$O$64</f>
        <v>1.8414080000000003E-2</v>
      </c>
      <c r="Q67" s="25">
        <f>$O$65^2*$O$64</f>
        <v>4.7140044800000002E-4</v>
      </c>
      <c r="R67" s="25">
        <f>$O$65^3*$O$64</f>
        <v>1.2067851468800001E-5</v>
      </c>
    </row>
    <row r="68" spans="1:18" x14ac:dyDescent="0.3">
      <c r="A68">
        <v>17</v>
      </c>
      <c r="B68" s="7">
        <v>11.2097</v>
      </c>
      <c r="C68" s="7">
        <v>2.5777100000000002</v>
      </c>
      <c r="D68">
        <v>2</v>
      </c>
      <c r="E68" s="7">
        <v>-0.30115999999999998</v>
      </c>
      <c r="F68" s="7">
        <v>16.0639</v>
      </c>
      <c r="G68" s="7">
        <f t="shared" si="12"/>
        <v>2.3560000000000016</v>
      </c>
      <c r="K68" s="18">
        <v>1</v>
      </c>
      <c r="L68" s="18">
        <v>1</v>
      </c>
      <c r="M68" s="7">
        <f>O62</f>
        <v>6.9489999999999996E-2</v>
      </c>
      <c r="N68" s="7">
        <f>O63</f>
        <v>0.90149999999999997</v>
      </c>
      <c r="O68" s="25">
        <f>$O$65*$O$64</f>
        <v>1.8414080000000003E-2</v>
      </c>
      <c r="P68" s="24">
        <f>O64</f>
        <v>0.71930000000000005</v>
      </c>
      <c r="Q68" s="25">
        <f>$O$65*$O$64</f>
        <v>1.8414080000000003E-2</v>
      </c>
      <c r="R68" s="25">
        <f>$O$65^2*$O$64</f>
        <v>4.7140044800000002E-4</v>
      </c>
    </row>
    <row r="69" spans="1:18" x14ac:dyDescent="0.3">
      <c r="A69">
        <v>17</v>
      </c>
      <c r="B69" s="7">
        <v>11.2097</v>
      </c>
      <c r="C69" s="7">
        <v>2.5777100000000002</v>
      </c>
      <c r="D69">
        <v>3</v>
      </c>
      <c r="E69" s="7">
        <v>-0.56254000000000004</v>
      </c>
      <c r="F69" s="7">
        <v>18.380299999999998</v>
      </c>
      <c r="G69" s="7">
        <f t="shared" si="12"/>
        <v>2.9556999999999984</v>
      </c>
      <c r="K69" s="18">
        <v>1</v>
      </c>
      <c r="L69" s="18">
        <v>2</v>
      </c>
      <c r="O69" s="25">
        <f>$O$65^2*$O$64</f>
        <v>4.7140044800000002E-4</v>
      </c>
      <c r="P69" s="25">
        <f>$O$65*$O$64</f>
        <v>1.8414080000000003E-2</v>
      </c>
      <c r="Q69" s="24">
        <f>O64</f>
        <v>0.71930000000000005</v>
      </c>
      <c r="R69" s="25">
        <f>$O$65*$O$64</f>
        <v>1.8414080000000003E-2</v>
      </c>
    </row>
    <row r="70" spans="1:18" x14ac:dyDescent="0.3">
      <c r="A70">
        <v>18</v>
      </c>
      <c r="B70" s="7">
        <v>10.608000000000001</v>
      </c>
      <c r="C70" s="7">
        <v>1.2232000000000001</v>
      </c>
      <c r="D70">
        <v>0</v>
      </c>
      <c r="E70" s="7">
        <v>-0.61275000000000002</v>
      </c>
      <c r="F70" s="7">
        <v>9.9953000000000003</v>
      </c>
      <c r="G70" s="7">
        <f t="shared" si="12"/>
        <v>-0.27919999999999945</v>
      </c>
      <c r="K70" s="18">
        <v>1</v>
      </c>
      <c r="L70" s="18">
        <v>3</v>
      </c>
      <c r="O70" s="25">
        <f>$O$65^3*$O$64</f>
        <v>1.2067851468800001E-5</v>
      </c>
      <c r="P70" s="25">
        <f>$O$65^2*$O$64</f>
        <v>4.7140044800000002E-4</v>
      </c>
      <c r="Q70" s="25">
        <f>$O$65*$O$64</f>
        <v>1.8414080000000003E-2</v>
      </c>
      <c r="R70" s="24">
        <f>O64</f>
        <v>0.71930000000000005</v>
      </c>
    </row>
    <row r="71" spans="1:18" x14ac:dyDescent="0.3">
      <c r="A71">
        <v>18</v>
      </c>
      <c r="B71" s="7">
        <v>10.608000000000001</v>
      </c>
      <c r="C71" s="7">
        <v>1.2232000000000001</v>
      </c>
      <c r="D71">
        <v>1</v>
      </c>
      <c r="E71" s="7">
        <v>0.49208000000000002</v>
      </c>
      <c r="F71" s="7">
        <v>12.3233</v>
      </c>
      <c r="G71" s="7">
        <f t="shared" si="12"/>
        <v>0.33210000000000051</v>
      </c>
      <c r="K71" s="18"/>
      <c r="L71" s="18"/>
    </row>
    <row r="72" spans="1:18" x14ac:dyDescent="0.3">
      <c r="A72">
        <v>18</v>
      </c>
      <c r="B72" s="7">
        <v>10.608000000000001</v>
      </c>
      <c r="C72" s="7">
        <v>1.2232000000000001</v>
      </c>
      <c r="D72">
        <v>2</v>
      </c>
      <c r="E72" s="7">
        <v>2.1430000000000001E-2</v>
      </c>
      <c r="F72" s="7">
        <v>13.075799999999999</v>
      </c>
      <c r="G72" s="7">
        <f t="shared" si="12"/>
        <v>-0.63209999999999944</v>
      </c>
      <c r="K72" s="10" t="s">
        <v>33</v>
      </c>
      <c r="L72" s="12"/>
      <c r="M72" s="10" t="s">
        <v>34</v>
      </c>
      <c r="N72" s="11"/>
      <c r="O72" s="11"/>
      <c r="P72" s="12"/>
    </row>
    <row r="73" spans="1:18" x14ac:dyDescent="0.3">
      <c r="A73">
        <v>18</v>
      </c>
      <c r="B73" s="7">
        <v>10.608000000000001</v>
      </c>
      <c r="C73" s="7">
        <v>1.2232000000000001</v>
      </c>
      <c r="D73">
        <v>3</v>
      </c>
      <c r="E73" s="7">
        <v>5.5999999999999995E-4</v>
      </c>
      <c r="F73" s="7">
        <v>14.2782</v>
      </c>
      <c r="G73" s="7">
        <f t="shared" si="12"/>
        <v>-1.1463999999999999</v>
      </c>
      <c r="K73" s="7">
        <f>($K67*M$67) +($L67*M$68)</f>
        <v>2.2216</v>
      </c>
      <c r="L73" s="7">
        <f>($K67*N$67) +($L67*N$68)</f>
        <v>6.9489999999999996E-2</v>
      </c>
      <c r="M73" s="18">
        <v>1</v>
      </c>
      <c r="N73" s="18">
        <v>1</v>
      </c>
      <c r="O73" s="18">
        <v>1</v>
      </c>
      <c r="P73" s="18">
        <v>1</v>
      </c>
    </row>
    <row r="74" spans="1:18" x14ac:dyDescent="0.3">
      <c r="A74" s="4">
        <v>19</v>
      </c>
      <c r="B74" s="6">
        <v>11.7051</v>
      </c>
      <c r="C74" s="6">
        <v>3.6156700000000002</v>
      </c>
      <c r="D74" s="4">
        <v>0</v>
      </c>
      <c r="E74" s="6">
        <v>0.21160000000000001</v>
      </c>
      <c r="F74" s="6">
        <v>11.916700000000001</v>
      </c>
      <c r="G74" s="6">
        <f t="shared" si="12"/>
        <v>1.6422000000000008</v>
      </c>
      <c r="K74" s="7">
        <f>($K68*M$67) +($L68*M$68)</f>
        <v>2.2910900000000001</v>
      </c>
      <c r="L74" s="7">
        <f>($K68*N$67) +($L68*N$68)</f>
        <v>0.97099000000000002</v>
      </c>
      <c r="M74" s="18">
        <v>0</v>
      </c>
      <c r="N74" s="18">
        <v>1</v>
      </c>
      <c r="O74" s="18">
        <v>2</v>
      </c>
      <c r="P74" s="18">
        <v>3</v>
      </c>
    </row>
    <row r="75" spans="1:18" x14ac:dyDescent="0.3">
      <c r="A75" s="4">
        <v>19</v>
      </c>
      <c r="B75" s="6">
        <v>11.7051</v>
      </c>
      <c r="C75" s="6">
        <v>3.6156700000000002</v>
      </c>
      <c r="D75" s="4">
        <v>1</v>
      </c>
      <c r="E75" s="6">
        <v>-0.71006000000000002</v>
      </c>
      <c r="F75" s="6">
        <v>14.6107</v>
      </c>
      <c r="G75" s="6">
        <f t="shared" si="12"/>
        <v>2.6195000000000004</v>
      </c>
      <c r="K75" s="7">
        <f t="shared" ref="K75:L76" si="13">($K69*M$67) +($L69*M$68)</f>
        <v>2.3605800000000001</v>
      </c>
      <c r="L75" s="7">
        <f t="shared" si="13"/>
        <v>1.87249</v>
      </c>
    </row>
    <row r="76" spans="1:18" x14ac:dyDescent="0.3">
      <c r="A76" s="4">
        <v>19</v>
      </c>
      <c r="B76" s="6">
        <v>11.7051</v>
      </c>
      <c r="C76" s="6">
        <v>3.6156700000000002</v>
      </c>
      <c r="D76" s="4">
        <v>2</v>
      </c>
      <c r="E76" s="6">
        <v>-1.0733200000000001</v>
      </c>
      <c r="F76" s="6">
        <v>17.863199999999999</v>
      </c>
      <c r="G76" s="6">
        <f t="shared" si="12"/>
        <v>4.1553000000000004</v>
      </c>
      <c r="K76" s="7">
        <f t="shared" si="13"/>
        <v>2.4300700000000002</v>
      </c>
      <c r="L76" s="7">
        <f>($K70*N$67) +($L70*N$68)</f>
        <v>2.77399</v>
      </c>
    </row>
    <row r="77" spans="1:18" x14ac:dyDescent="0.3">
      <c r="A77" s="4">
        <v>19</v>
      </c>
      <c r="B77" s="6">
        <v>11.7051</v>
      </c>
      <c r="C77" s="6">
        <v>3.6156700000000002</v>
      </c>
      <c r="D77" s="4">
        <v>3</v>
      </c>
      <c r="E77" s="6">
        <v>-0.14702999999999999</v>
      </c>
      <c r="F77" s="6">
        <v>22.405100000000001</v>
      </c>
      <c r="G77" s="6">
        <f t="shared" si="12"/>
        <v>6.980500000000001</v>
      </c>
    </row>
    <row r="78" spans="1:18" x14ac:dyDescent="0.3">
      <c r="A78">
        <v>20</v>
      </c>
      <c r="B78" s="7">
        <v>11.456200000000001</v>
      </c>
      <c r="C78" s="7">
        <v>2.4022299999999999</v>
      </c>
      <c r="D78">
        <v>0</v>
      </c>
      <c r="E78" s="7">
        <v>0.34844999999999998</v>
      </c>
      <c r="F78" s="7">
        <v>11.8047</v>
      </c>
      <c r="G78" s="7">
        <f t="shared" si="12"/>
        <v>1.5302000000000007</v>
      </c>
      <c r="K78" s="10" t="s">
        <v>35</v>
      </c>
      <c r="L78" s="11"/>
      <c r="M78" s="11"/>
      <c r="N78" s="11"/>
      <c r="O78" s="10" t="s">
        <v>36</v>
      </c>
      <c r="P78" s="11"/>
      <c r="Q78" s="11"/>
      <c r="R78" s="11"/>
    </row>
    <row r="79" spans="1:18" x14ac:dyDescent="0.3">
      <c r="A79">
        <v>20</v>
      </c>
      <c r="B79" s="7">
        <v>11.456200000000001</v>
      </c>
      <c r="C79" s="7">
        <v>2.4022299999999999</v>
      </c>
      <c r="D79">
        <v>1</v>
      </c>
      <c r="E79" s="7">
        <v>-1.4379299999999999</v>
      </c>
      <c r="F79" s="7">
        <v>12.420500000000001</v>
      </c>
      <c r="G79" s="7">
        <f t="shared" si="12"/>
        <v>0.42930000000000135</v>
      </c>
      <c r="K79" s="7">
        <f>($K73*M$73) +($L73*M$74)</f>
        <v>2.2216</v>
      </c>
      <c r="L79" s="7">
        <f t="shared" ref="L79:N82" si="14">($K73*N$73) +($L73*N$74)</f>
        <v>2.2910900000000001</v>
      </c>
      <c r="M79" s="7">
        <f t="shared" si="14"/>
        <v>2.3605800000000001</v>
      </c>
      <c r="N79" s="7">
        <f t="shared" si="14"/>
        <v>2.4300700000000002</v>
      </c>
      <c r="O79" s="14">
        <f>K79+O67</f>
        <v>2.9409000000000001</v>
      </c>
      <c r="P79" s="14">
        <f t="shared" ref="P79:R82" si="15">L79+P67</f>
        <v>2.30950408</v>
      </c>
      <c r="Q79" s="14">
        <f t="shared" si="15"/>
        <v>2.3610514004480003</v>
      </c>
      <c r="R79" s="14">
        <f t="shared" si="15"/>
        <v>2.430082067851469</v>
      </c>
    </row>
    <row r="80" spans="1:18" x14ac:dyDescent="0.3">
      <c r="A80">
        <v>20</v>
      </c>
      <c r="B80" s="7">
        <v>11.456200000000001</v>
      </c>
      <c r="C80" s="7">
        <v>2.4022299999999999</v>
      </c>
      <c r="D80">
        <v>2</v>
      </c>
      <c r="E80" s="7">
        <v>0.39249000000000001</v>
      </c>
      <c r="F80" s="7">
        <v>16.653199999999998</v>
      </c>
      <c r="G80" s="7">
        <f t="shared" si="12"/>
        <v>2.9452999999999996</v>
      </c>
      <c r="K80" s="7">
        <f t="shared" ref="K80:K82" si="16">($K74*M$73) +($L74*M$74)</f>
        <v>2.2910900000000001</v>
      </c>
      <c r="L80" s="7">
        <f t="shared" si="14"/>
        <v>3.2620800000000001</v>
      </c>
      <c r="M80" s="7">
        <f t="shared" si="14"/>
        <v>4.2330699999999997</v>
      </c>
      <c r="N80" s="7">
        <f t="shared" si="14"/>
        <v>5.2040600000000001</v>
      </c>
      <c r="O80" s="14">
        <f t="shared" ref="O80" si="17">K80+O68</f>
        <v>2.30950408</v>
      </c>
      <c r="P80" s="14">
        <f t="shared" si="15"/>
        <v>3.9813800000000001</v>
      </c>
      <c r="Q80" s="14">
        <f t="shared" si="15"/>
        <v>4.25148408</v>
      </c>
      <c r="R80" s="14">
        <f t="shared" si="15"/>
        <v>5.2045314004480003</v>
      </c>
    </row>
    <row r="81" spans="1:18" x14ac:dyDescent="0.3">
      <c r="A81">
        <v>20</v>
      </c>
      <c r="B81" s="7">
        <v>11.456200000000001</v>
      </c>
      <c r="C81" s="7">
        <v>2.4022299999999999</v>
      </c>
      <c r="D81">
        <v>3</v>
      </c>
      <c r="E81" s="7">
        <v>-0.36169000000000001</v>
      </c>
      <c r="F81" s="7">
        <v>18.301200000000001</v>
      </c>
      <c r="G81" s="7">
        <f t="shared" si="12"/>
        <v>2.8766000000000016</v>
      </c>
      <c r="K81" s="7">
        <f t="shared" si="16"/>
        <v>2.3605800000000001</v>
      </c>
      <c r="L81" s="7">
        <f>($K75*N$73) +($L75*N$74)</f>
        <v>4.2330699999999997</v>
      </c>
      <c r="M81" s="7">
        <f t="shared" si="14"/>
        <v>6.1055600000000005</v>
      </c>
      <c r="N81" s="7">
        <f t="shared" si="14"/>
        <v>7.9780499999999996</v>
      </c>
      <c r="O81" s="14">
        <f>K81+O69</f>
        <v>2.3610514004480003</v>
      </c>
      <c r="P81" s="14">
        <f t="shared" si="15"/>
        <v>4.25148408</v>
      </c>
      <c r="Q81" s="14">
        <f t="shared" si="15"/>
        <v>6.824860000000001</v>
      </c>
      <c r="R81" s="14">
        <f t="shared" si="15"/>
        <v>7.99646408</v>
      </c>
    </row>
    <row r="82" spans="1:18" x14ac:dyDescent="0.3">
      <c r="A82">
        <v>21</v>
      </c>
      <c r="B82" s="7">
        <v>10.3627</v>
      </c>
      <c r="C82" s="7">
        <v>0.56818000000000002</v>
      </c>
      <c r="D82">
        <v>0</v>
      </c>
      <c r="E82" s="7">
        <v>0.76981999999999995</v>
      </c>
      <c r="F82" s="7">
        <v>11.1326</v>
      </c>
      <c r="G82" s="7">
        <f t="shared" si="12"/>
        <v>0.85810000000000031</v>
      </c>
      <c r="K82" s="7">
        <f t="shared" si="16"/>
        <v>2.4300700000000002</v>
      </c>
      <c r="L82" s="7">
        <f t="shared" si="14"/>
        <v>5.2040600000000001</v>
      </c>
      <c r="M82" s="7">
        <f t="shared" si="14"/>
        <v>7.9780499999999996</v>
      </c>
      <c r="N82" s="7">
        <f>($K76*P$73) +($L76*P$74)</f>
        <v>10.752040000000001</v>
      </c>
      <c r="O82" s="14">
        <f>K82+O70</f>
        <v>2.430082067851469</v>
      </c>
      <c r="P82" s="14">
        <f t="shared" si="15"/>
        <v>5.2045314004480003</v>
      </c>
      <c r="Q82" s="14">
        <f t="shared" si="15"/>
        <v>7.99646408</v>
      </c>
      <c r="R82" s="14">
        <f>N82+R70</f>
        <v>11.471340000000001</v>
      </c>
    </row>
    <row r="83" spans="1:18" x14ac:dyDescent="0.3">
      <c r="A83">
        <v>21</v>
      </c>
      <c r="B83" s="7">
        <v>10.3627</v>
      </c>
      <c r="C83" s="7">
        <v>0.56818000000000002</v>
      </c>
      <c r="D83">
        <v>1</v>
      </c>
      <c r="E83" s="7">
        <v>-0.87087000000000003</v>
      </c>
      <c r="F83" s="7">
        <v>10.0601</v>
      </c>
      <c r="G83" s="7">
        <f t="shared" si="12"/>
        <v>-1.9310999999999989</v>
      </c>
    </row>
    <row r="84" spans="1:18" x14ac:dyDescent="0.3">
      <c r="A84">
        <v>21</v>
      </c>
      <c r="B84" s="7">
        <v>10.3627</v>
      </c>
      <c r="C84" s="7">
        <v>0.56818000000000002</v>
      </c>
      <c r="D84">
        <v>2</v>
      </c>
      <c r="E84" s="7">
        <v>-1.6217999999999999</v>
      </c>
      <c r="F84" s="7">
        <v>9.8773</v>
      </c>
      <c r="G84" s="7">
        <f t="shared" si="12"/>
        <v>-3.8305999999999987</v>
      </c>
    </row>
    <row r="85" spans="1:18" x14ac:dyDescent="0.3">
      <c r="A85">
        <v>21</v>
      </c>
      <c r="B85" s="7">
        <v>10.3627</v>
      </c>
      <c r="C85" s="7">
        <v>0.56818000000000002</v>
      </c>
      <c r="D85">
        <v>3</v>
      </c>
      <c r="E85" s="7">
        <v>0.94445000000000001</v>
      </c>
      <c r="F85" s="7">
        <v>13.011699999999999</v>
      </c>
      <c r="G85" s="7">
        <f t="shared" si="12"/>
        <v>-2.4129000000000005</v>
      </c>
    </row>
    <row r="86" spans="1:18" x14ac:dyDescent="0.3">
      <c r="A86">
        <v>22</v>
      </c>
      <c r="B86" s="7">
        <v>11.2437</v>
      </c>
      <c r="C86" s="7">
        <v>1.6402099999999999</v>
      </c>
      <c r="D86">
        <v>0</v>
      </c>
      <c r="E86" s="7">
        <v>-2.7869999999999999E-2</v>
      </c>
      <c r="F86" s="7">
        <v>11.2159</v>
      </c>
      <c r="G86" s="7">
        <f t="shared" si="12"/>
        <v>0.94139999999999979</v>
      </c>
    </row>
    <row r="87" spans="1:18" x14ac:dyDescent="0.3">
      <c r="A87">
        <v>22</v>
      </c>
      <c r="B87" s="7">
        <v>11.2437</v>
      </c>
      <c r="C87" s="7">
        <v>1.6402099999999999</v>
      </c>
      <c r="D87">
        <v>1</v>
      </c>
      <c r="E87" s="7">
        <v>-1.1834800000000001</v>
      </c>
      <c r="F87" s="7">
        <v>11.7005</v>
      </c>
      <c r="G87" s="7">
        <f t="shared" si="12"/>
        <v>-0.29069999999999929</v>
      </c>
    </row>
    <row r="88" spans="1:18" x14ac:dyDescent="0.3">
      <c r="A88">
        <v>22</v>
      </c>
      <c r="B88" s="7">
        <v>11.2437</v>
      </c>
      <c r="C88" s="7">
        <v>1.6402099999999999</v>
      </c>
      <c r="D88">
        <v>2</v>
      </c>
      <c r="E88" s="7">
        <v>-7.3270000000000002E-2</v>
      </c>
      <c r="F88" s="7">
        <v>14.450900000000001</v>
      </c>
      <c r="G88" s="7">
        <f t="shared" si="12"/>
        <v>0.7430000000000021</v>
      </c>
    </row>
    <row r="89" spans="1:18" x14ac:dyDescent="0.3">
      <c r="A89">
        <v>22</v>
      </c>
      <c r="B89" s="7">
        <v>11.2437</v>
      </c>
      <c r="C89" s="7">
        <v>1.6402099999999999</v>
      </c>
      <c r="D89">
        <v>3</v>
      </c>
      <c r="E89" s="7">
        <v>-0.53368000000000004</v>
      </c>
      <c r="F89" s="7">
        <v>15.630699999999999</v>
      </c>
      <c r="G89" s="7">
        <f t="shared" si="12"/>
        <v>0.20609999999999928</v>
      </c>
    </row>
    <row r="90" spans="1:18" x14ac:dyDescent="0.3">
      <c r="A90">
        <v>23</v>
      </c>
      <c r="B90" s="7">
        <v>7.9383999999999997</v>
      </c>
      <c r="C90" s="7">
        <v>4.0451899999999998</v>
      </c>
      <c r="D90">
        <v>0</v>
      </c>
      <c r="E90" s="7">
        <v>0.69967000000000001</v>
      </c>
      <c r="F90" s="7">
        <v>8.6380999999999997</v>
      </c>
      <c r="G90" s="7">
        <f t="shared" si="12"/>
        <v>-1.6364000000000001</v>
      </c>
    </row>
    <row r="91" spans="1:18" x14ac:dyDescent="0.3">
      <c r="A91">
        <v>23</v>
      </c>
      <c r="B91" s="7">
        <v>7.9383999999999997</v>
      </c>
      <c r="C91" s="7">
        <v>4.0451899999999998</v>
      </c>
      <c r="D91">
        <v>1</v>
      </c>
      <c r="E91" s="7">
        <v>-1.4470099999999999</v>
      </c>
      <c r="F91" s="7">
        <v>10.5366</v>
      </c>
      <c r="G91" s="7">
        <f t="shared" si="12"/>
        <v>-1.4545999999999992</v>
      </c>
    </row>
    <row r="92" spans="1:18" x14ac:dyDescent="0.3">
      <c r="A92">
        <v>23</v>
      </c>
      <c r="B92" s="7">
        <v>7.9383999999999997</v>
      </c>
      <c r="C92" s="7">
        <v>4.0451899999999998</v>
      </c>
      <c r="D92">
        <v>2</v>
      </c>
      <c r="E92" s="7">
        <v>-0.32064999999999999</v>
      </c>
      <c r="F92" s="7">
        <v>15.7081</v>
      </c>
      <c r="G92" s="7">
        <f t="shared" si="12"/>
        <v>2.0002000000000013</v>
      </c>
    </row>
    <row r="93" spans="1:18" x14ac:dyDescent="0.3">
      <c r="A93">
        <v>23</v>
      </c>
      <c r="B93" s="7">
        <v>7.9383999999999997</v>
      </c>
      <c r="C93" s="7">
        <v>4.0451899999999998</v>
      </c>
      <c r="D93">
        <v>3</v>
      </c>
      <c r="E93" s="7">
        <v>-0.96470999999999996</v>
      </c>
      <c r="F93" s="7">
        <v>19.109300000000001</v>
      </c>
      <c r="G93" s="7">
        <f t="shared" si="12"/>
        <v>3.6847000000000012</v>
      </c>
    </row>
    <row r="94" spans="1:18" x14ac:dyDescent="0.3">
      <c r="A94">
        <v>24</v>
      </c>
      <c r="B94" s="7">
        <v>10.9811</v>
      </c>
      <c r="C94" s="7">
        <v>2.2957700000000001</v>
      </c>
      <c r="D94">
        <v>0</v>
      </c>
      <c r="E94" s="7">
        <v>-6.4640000000000003E-2</v>
      </c>
      <c r="F94" s="7">
        <v>10.916499999999999</v>
      </c>
      <c r="G94" s="7">
        <f t="shared" si="12"/>
        <v>0.64199999999999946</v>
      </c>
    </row>
    <row r="95" spans="1:18" x14ac:dyDescent="0.3">
      <c r="A95">
        <v>24</v>
      </c>
      <c r="B95" s="7">
        <v>10.9811</v>
      </c>
      <c r="C95" s="7">
        <v>2.2957700000000001</v>
      </c>
      <c r="D95">
        <v>1</v>
      </c>
      <c r="E95" s="7">
        <v>-7.6109999999999997E-2</v>
      </c>
      <c r="F95" s="7">
        <v>13.200799999999999</v>
      </c>
      <c r="G95" s="7">
        <f t="shared" si="12"/>
        <v>1.2096</v>
      </c>
    </row>
    <row r="96" spans="1:18" x14ac:dyDescent="0.3">
      <c r="A96">
        <v>24</v>
      </c>
      <c r="B96" s="7">
        <v>10.9811</v>
      </c>
      <c r="C96" s="7">
        <v>2.2957700000000001</v>
      </c>
      <c r="D96">
        <v>2</v>
      </c>
      <c r="E96" s="7">
        <v>-0.55784</v>
      </c>
      <c r="F96" s="7">
        <v>15.014799999999999</v>
      </c>
      <c r="G96" s="7">
        <f t="shared" si="12"/>
        <v>1.3069000000000006</v>
      </c>
    </row>
    <row r="97" spans="1:15" x14ac:dyDescent="0.3">
      <c r="A97">
        <v>24</v>
      </c>
      <c r="B97" s="7">
        <v>10.9811</v>
      </c>
      <c r="C97" s="7">
        <v>2.2957700000000001</v>
      </c>
      <c r="D97">
        <v>3</v>
      </c>
      <c r="E97" s="7">
        <v>-0.27672000000000002</v>
      </c>
      <c r="F97" s="7">
        <v>17.591699999999999</v>
      </c>
      <c r="G97" s="7">
        <f t="shared" si="12"/>
        <v>2.1670999999999996</v>
      </c>
    </row>
    <row r="98" spans="1:15" x14ac:dyDescent="0.3">
      <c r="A98">
        <v>25</v>
      </c>
      <c r="B98" s="7">
        <v>12.9458</v>
      </c>
      <c r="C98" s="7">
        <v>0.49169000000000002</v>
      </c>
      <c r="D98">
        <v>0</v>
      </c>
      <c r="E98" s="7">
        <v>0.75673000000000001</v>
      </c>
      <c r="F98" s="7">
        <v>13.702500000000001</v>
      </c>
      <c r="G98" s="7">
        <f t="shared" si="12"/>
        <v>3.4280000000000008</v>
      </c>
    </row>
    <row r="99" spans="1:15" x14ac:dyDescent="0.3">
      <c r="A99">
        <v>25</v>
      </c>
      <c r="B99" s="7">
        <v>12.9458</v>
      </c>
      <c r="C99" s="7">
        <v>0.49169000000000002</v>
      </c>
      <c r="D99">
        <v>1</v>
      </c>
      <c r="E99" s="7">
        <v>1.49949</v>
      </c>
      <c r="F99" s="7">
        <v>14.9369</v>
      </c>
      <c r="G99" s="7">
        <f t="shared" si="12"/>
        <v>2.9457000000000004</v>
      </c>
    </row>
    <row r="100" spans="1:15" x14ac:dyDescent="0.3">
      <c r="A100">
        <v>25</v>
      </c>
      <c r="B100" s="7">
        <v>12.9458</v>
      </c>
      <c r="C100" s="7">
        <v>0.49169000000000002</v>
      </c>
      <c r="D100">
        <v>2</v>
      </c>
      <c r="E100" s="7">
        <v>-1.07643</v>
      </c>
      <c r="F100" s="7">
        <v>12.8527</v>
      </c>
      <c r="G100" s="7">
        <f t="shared" si="12"/>
        <v>-0.85519999999999818</v>
      </c>
    </row>
    <row r="101" spans="1:15" x14ac:dyDescent="0.3">
      <c r="A101">
        <v>25</v>
      </c>
      <c r="B101" s="7">
        <v>12.9458</v>
      </c>
      <c r="C101" s="7">
        <v>0.49169000000000002</v>
      </c>
      <c r="D101">
        <v>3</v>
      </c>
      <c r="E101" s="7">
        <v>0.18920000000000001</v>
      </c>
      <c r="F101" s="7">
        <v>14.61</v>
      </c>
      <c r="G101" s="7">
        <f t="shared" si="12"/>
        <v>-0.81460000000000043</v>
      </c>
    </row>
    <row r="102" spans="1:15" x14ac:dyDescent="0.3">
      <c r="G102" s="7"/>
    </row>
    <row r="103" spans="1:15" x14ac:dyDescent="0.3">
      <c r="A103" s="26" t="s">
        <v>40</v>
      </c>
      <c r="B103" s="3" t="s">
        <v>41</v>
      </c>
      <c r="C103" s="3" t="s">
        <v>42</v>
      </c>
      <c r="D103" s="26" t="s">
        <v>43</v>
      </c>
      <c r="G103" s="7"/>
    </row>
    <row r="104" spans="1:15" x14ac:dyDescent="0.3">
      <c r="A104">
        <v>7</v>
      </c>
      <c r="B104">
        <v>8.4314999999999998</v>
      </c>
      <c r="C104" s="7">
        <v>7.5903999999999998</v>
      </c>
      <c r="D104" s="7">
        <v>9.1173000000000002</v>
      </c>
      <c r="F104"/>
      <c r="I104" s="9"/>
      <c r="J104" s="9"/>
      <c r="N104"/>
      <c r="O104"/>
    </row>
    <row r="105" spans="1:15" x14ac:dyDescent="0.3">
      <c r="A105" s="4">
        <v>11</v>
      </c>
      <c r="B105" s="4">
        <v>9.0686999999999998</v>
      </c>
      <c r="C105" s="6">
        <v>6.9550000000000001</v>
      </c>
      <c r="D105" s="6">
        <v>11.082100000000001</v>
      </c>
      <c r="F105"/>
      <c r="I105" s="9"/>
      <c r="J105" s="9"/>
      <c r="N105"/>
      <c r="O105"/>
    </row>
    <row r="106" spans="1:15" x14ac:dyDescent="0.3">
      <c r="A106">
        <v>2</v>
      </c>
      <c r="B106">
        <v>10.458500000000001</v>
      </c>
      <c r="C106" s="7">
        <v>9.5694999999999997</v>
      </c>
      <c r="D106" s="7">
        <v>11.269299999999999</v>
      </c>
      <c r="F106"/>
      <c r="I106" s="9"/>
      <c r="J106" s="9"/>
      <c r="N106"/>
      <c r="O106"/>
    </row>
    <row r="107" spans="1:15" x14ac:dyDescent="0.3">
      <c r="A107">
        <v>4</v>
      </c>
      <c r="B107">
        <v>10.46</v>
      </c>
      <c r="C107" s="7">
        <v>8.7910000000000004</v>
      </c>
      <c r="D107" s="7">
        <v>11.835900000000001</v>
      </c>
      <c r="F107"/>
      <c r="I107" s="9"/>
      <c r="J107" s="9"/>
      <c r="N107"/>
      <c r="O107"/>
    </row>
    <row r="108" spans="1:15" x14ac:dyDescent="0.3">
      <c r="A108">
        <v>3</v>
      </c>
      <c r="B108">
        <v>10.496700000000001</v>
      </c>
      <c r="C108" s="7">
        <v>8.7848000000000006</v>
      </c>
      <c r="D108" s="7">
        <v>12.3657</v>
      </c>
      <c r="F108"/>
      <c r="I108" s="9"/>
      <c r="J108" s="9"/>
      <c r="N108"/>
      <c r="O108"/>
    </row>
    <row r="109" spans="1:15" x14ac:dyDescent="0.3">
      <c r="A109">
        <v>5</v>
      </c>
      <c r="B109">
        <v>11.2454</v>
      </c>
      <c r="C109" s="7">
        <v>9.6577999999999999</v>
      </c>
      <c r="D109" s="7">
        <v>12.5441</v>
      </c>
      <c r="F109"/>
      <c r="I109" s="9"/>
      <c r="J109" s="9"/>
      <c r="N109"/>
      <c r="O109"/>
    </row>
    <row r="110" spans="1:15" x14ac:dyDescent="0.3">
      <c r="A110">
        <v>21</v>
      </c>
      <c r="B110">
        <v>11.0204</v>
      </c>
      <c r="C110" s="7">
        <v>9.8773</v>
      </c>
      <c r="D110" s="7">
        <v>13.011699999999999</v>
      </c>
      <c r="F110"/>
      <c r="I110" s="9"/>
      <c r="J110" s="9"/>
      <c r="N110"/>
      <c r="O110"/>
    </row>
    <row r="111" spans="1:15" x14ac:dyDescent="0.3">
      <c r="A111">
        <v>13</v>
      </c>
      <c r="B111">
        <v>11.0563</v>
      </c>
      <c r="C111" s="7">
        <v>9.0053000000000001</v>
      </c>
      <c r="D111" s="7">
        <v>13.9293</v>
      </c>
      <c r="F111"/>
      <c r="I111" s="9"/>
      <c r="J111" s="9"/>
      <c r="N111"/>
      <c r="O111"/>
    </row>
    <row r="112" spans="1:15" x14ac:dyDescent="0.3">
      <c r="A112">
        <v>18</v>
      </c>
      <c r="B112">
        <v>12.418100000000001</v>
      </c>
      <c r="C112" s="7">
        <v>9.9953000000000003</v>
      </c>
      <c r="D112" s="7">
        <v>14.2782</v>
      </c>
      <c r="F112"/>
      <c r="I112" s="9"/>
      <c r="J112" s="9"/>
      <c r="N112"/>
      <c r="O112"/>
    </row>
    <row r="113" spans="1:15" x14ac:dyDescent="0.3">
      <c r="A113">
        <v>16</v>
      </c>
      <c r="B113">
        <v>13.253299999999999</v>
      </c>
      <c r="C113" s="7">
        <v>11.2582</v>
      </c>
      <c r="D113" s="7">
        <v>14.7075</v>
      </c>
      <c r="F113"/>
      <c r="I113" s="9"/>
      <c r="J113" s="9"/>
      <c r="N113"/>
      <c r="O113"/>
    </row>
    <row r="114" spans="1:15" x14ac:dyDescent="0.3">
      <c r="A114">
        <v>25</v>
      </c>
      <c r="B114">
        <v>14.025499999999999</v>
      </c>
      <c r="C114" s="7">
        <v>12.8527</v>
      </c>
      <c r="D114" s="7">
        <v>14.9369</v>
      </c>
      <c r="F114"/>
      <c r="I114" s="9"/>
      <c r="J114" s="9"/>
      <c r="N114"/>
      <c r="O114"/>
    </row>
    <row r="115" spans="1:15" x14ac:dyDescent="0.3">
      <c r="A115">
        <v>12</v>
      </c>
      <c r="B115">
        <v>13.5922</v>
      </c>
      <c r="C115" s="7">
        <v>12.114000000000001</v>
      </c>
      <c r="D115" s="7">
        <v>14.952999999999999</v>
      </c>
      <c r="F115"/>
      <c r="I115" s="9"/>
      <c r="J115" s="9"/>
      <c r="N115"/>
      <c r="O115"/>
    </row>
    <row r="116" spans="1:15" x14ac:dyDescent="0.3">
      <c r="A116">
        <v>15</v>
      </c>
      <c r="B116">
        <v>11.4404</v>
      </c>
      <c r="C116" s="7">
        <v>8.8956999999999997</v>
      </c>
      <c r="D116" s="7">
        <v>15.188700000000001</v>
      </c>
      <c r="F116"/>
      <c r="I116" s="9"/>
      <c r="J116" s="9"/>
      <c r="N116"/>
      <c r="O116"/>
    </row>
    <row r="117" spans="1:15" x14ac:dyDescent="0.3">
      <c r="A117">
        <v>22</v>
      </c>
      <c r="B117">
        <v>13.249499999999999</v>
      </c>
      <c r="C117" s="7">
        <v>11.2159</v>
      </c>
      <c r="D117" s="7">
        <v>15.630699999999999</v>
      </c>
      <c r="F117"/>
      <c r="I117" s="9"/>
      <c r="J117" s="9"/>
      <c r="N117"/>
      <c r="O117"/>
    </row>
    <row r="118" spans="1:15" x14ac:dyDescent="0.3">
      <c r="A118">
        <v>10</v>
      </c>
      <c r="B118">
        <v>12.6982</v>
      </c>
      <c r="C118" s="7">
        <v>9.0632000000000001</v>
      </c>
      <c r="D118" s="7">
        <v>16.3629</v>
      </c>
      <c r="F118"/>
      <c r="I118" s="9"/>
      <c r="J118" s="9"/>
      <c r="N118"/>
      <c r="O118"/>
    </row>
    <row r="119" spans="1:15" x14ac:dyDescent="0.3">
      <c r="A119">
        <v>9</v>
      </c>
      <c r="B119">
        <v>14.1149</v>
      </c>
      <c r="C119" s="7">
        <v>11.7683</v>
      </c>
      <c r="D119" s="7">
        <v>17.3474</v>
      </c>
      <c r="F119"/>
      <c r="I119" s="9"/>
      <c r="J119" s="9"/>
      <c r="N119"/>
      <c r="O119"/>
    </row>
    <row r="120" spans="1:15" x14ac:dyDescent="0.3">
      <c r="A120">
        <v>24</v>
      </c>
      <c r="B120">
        <v>14.180899999999999</v>
      </c>
      <c r="C120" s="7">
        <v>10.916499999999999</v>
      </c>
      <c r="D120" s="7">
        <v>17.591699999999999</v>
      </c>
      <c r="F120"/>
      <c r="I120" s="9"/>
      <c r="J120" s="9"/>
      <c r="N120"/>
      <c r="O120"/>
    </row>
    <row r="121" spans="1:15" x14ac:dyDescent="0.3">
      <c r="A121">
        <v>6</v>
      </c>
      <c r="B121">
        <v>14.883599999999999</v>
      </c>
      <c r="C121" s="7">
        <v>11.6533</v>
      </c>
      <c r="D121" s="7">
        <v>17.680299999999999</v>
      </c>
      <c r="F121"/>
      <c r="I121" s="9"/>
      <c r="J121" s="9"/>
      <c r="N121"/>
      <c r="O121"/>
    </row>
    <row r="122" spans="1:15" x14ac:dyDescent="0.3">
      <c r="A122">
        <v>8</v>
      </c>
      <c r="B122">
        <v>14.2659</v>
      </c>
      <c r="C122" s="7">
        <v>10.2295</v>
      </c>
      <c r="D122" s="7">
        <v>17.796299999999999</v>
      </c>
      <c r="F122"/>
      <c r="I122" s="9"/>
      <c r="J122" s="9"/>
      <c r="N122"/>
      <c r="O122"/>
    </row>
    <row r="123" spans="1:15" x14ac:dyDescent="0.3">
      <c r="A123">
        <v>14</v>
      </c>
      <c r="B123">
        <v>14.6267</v>
      </c>
      <c r="C123" s="7">
        <v>11.0168</v>
      </c>
      <c r="D123" s="7">
        <v>17.997499999999999</v>
      </c>
      <c r="F123"/>
      <c r="I123" s="9"/>
      <c r="J123" s="9"/>
      <c r="N123"/>
      <c r="O123"/>
    </row>
    <row r="124" spans="1:15" x14ac:dyDescent="0.3">
      <c r="A124">
        <v>20</v>
      </c>
      <c r="B124">
        <v>14.7949</v>
      </c>
      <c r="C124" s="7">
        <v>11.8047</v>
      </c>
      <c r="D124" s="7">
        <v>18.301200000000001</v>
      </c>
      <c r="F124"/>
      <c r="I124" s="9"/>
      <c r="J124" s="9"/>
      <c r="N124"/>
      <c r="O124"/>
    </row>
    <row r="125" spans="1:15" x14ac:dyDescent="0.3">
      <c r="A125">
        <v>17</v>
      </c>
      <c r="B125">
        <v>15.5314</v>
      </c>
      <c r="C125" s="7">
        <v>12.2081</v>
      </c>
      <c r="D125" s="7">
        <v>18.380299999999998</v>
      </c>
      <c r="F125"/>
      <c r="I125" s="9"/>
      <c r="J125" s="9"/>
      <c r="N125"/>
      <c r="O125"/>
    </row>
    <row r="126" spans="1:15" x14ac:dyDescent="0.3">
      <c r="A126">
        <v>23</v>
      </c>
      <c r="B126">
        <v>13.497999999999999</v>
      </c>
      <c r="C126" s="7">
        <v>8.6380999999999997</v>
      </c>
      <c r="D126" s="7">
        <v>19.109300000000001</v>
      </c>
      <c r="F126"/>
      <c r="I126" s="9"/>
      <c r="J126" s="9"/>
      <c r="N126"/>
      <c r="O126"/>
    </row>
    <row r="127" spans="1:15" x14ac:dyDescent="0.3">
      <c r="A127">
        <v>1</v>
      </c>
      <c r="B127">
        <v>15.725899999999999</v>
      </c>
      <c r="C127" s="7">
        <v>10.2615</v>
      </c>
      <c r="D127" s="7">
        <v>22.401299999999999</v>
      </c>
      <c r="F127"/>
      <c r="I127" s="9"/>
      <c r="J127" s="9"/>
      <c r="N127"/>
      <c r="O127"/>
    </row>
    <row r="128" spans="1:15" x14ac:dyDescent="0.3">
      <c r="A128" s="4">
        <v>19</v>
      </c>
      <c r="B128" s="4">
        <v>16.698899999999998</v>
      </c>
      <c r="C128" s="6">
        <v>11.916700000000001</v>
      </c>
      <c r="D128" s="6">
        <v>22.405100000000001</v>
      </c>
      <c r="F128"/>
      <c r="I128" s="9"/>
      <c r="J128" s="9"/>
      <c r="N128"/>
      <c r="O128"/>
    </row>
    <row r="129" spans="7:7" x14ac:dyDescent="0.3">
      <c r="G129" s="7"/>
    </row>
    <row r="130" spans="7:7" x14ac:dyDescent="0.3">
      <c r="G130" s="7"/>
    </row>
    <row r="131" spans="7:7" x14ac:dyDescent="0.3">
      <c r="G131" s="7"/>
    </row>
    <row r="132" spans="7:7" x14ac:dyDescent="0.3">
      <c r="G132" s="7"/>
    </row>
    <row r="133" spans="7:7" x14ac:dyDescent="0.3">
      <c r="G133" s="7"/>
    </row>
    <row r="134" spans="7:7" x14ac:dyDescent="0.3">
      <c r="G134" s="7"/>
    </row>
    <row r="135" spans="7:7" x14ac:dyDescent="0.3">
      <c r="G135" s="7"/>
    </row>
    <row r="136" spans="7:7" x14ac:dyDescent="0.3">
      <c r="G136" s="7"/>
    </row>
    <row r="137" spans="7:7" x14ac:dyDescent="0.3">
      <c r="G137" s="7"/>
    </row>
    <row r="138" spans="7:7" x14ac:dyDescent="0.3">
      <c r="G138" s="7"/>
    </row>
    <row r="139" spans="7:7" x14ac:dyDescent="0.3">
      <c r="G139" s="7"/>
    </row>
    <row r="140" spans="7:7" x14ac:dyDescent="0.3">
      <c r="G140" s="7"/>
    </row>
    <row r="141" spans="7:7" x14ac:dyDescent="0.3">
      <c r="G141" s="7"/>
    </row>
    <row r="142" spans="7:7" x14ac:dyDescent="0.3">
      <c r="G142" s="7"/>
    </row>
    <row r="143" spans="7:7" x14ac:dyDescent="0.3">
      <c r="G143" s="7"/>
    </row>
    <row r="144" spans="7:7" x14ac:dyDescent="0.3">
      <c r="G144" s="7"/>
    </row>
    <row r="145" spans="7:7" x14ac:dyDescent="0.3">
      <c r="G145" s="7"/>
    </row>
    <row r="146" spans="7:7" x14ac:dyDescent="0.3">
      <c r="G146" s="7"/>
    </row>
    <row r="147" spans="7:7" x14ac:dyDescent="0.3">
      <c r="G147" s="7"/>
    </row>
    <row r="148" spans="7:7" x14ac:dyDescent="0.3">
      <c r="G148" s="7"/>
    </row>
    <row r="149" spans="7:7" x14ac:dyDescent="0.3">
      <c r="G149" s="7"/>
    </row>
    <row r="150" spans="7:7" x14ac:dyDescent="0.3">
      <c r="G150" s="7"/>
    </row>
    <row r="151" spans="7:7" x14ac:dyDescent="0.3">
      <c r="G151" s="7"/>
    </row>
    <row r="152" spans="7:7" x14ac:dyDescent="0.3">
      <c r="G152" s="7"/>
    </row>
    <row r="153" spans="7:7" x14ac:dyDescent="0.3">
      <c r="G153" s="7"/>
    </row>
    <row r="154" spans="7:7" x14ac:dyDescent="0.3">
      <c r="G154" s="7"/>
    </row>
    <row r="155" spans="7:7" x14ac:dyDescent="0.3">
      <c r="G155" s="7"/>
    </row>
    <row r="156" spans="7:7" x14ac:dyDescent="0.3">
      <c r="G156" s="7"/>
    </row>
    <row r="157" spans="7:7" x14ac:dyDescent="0.3">
      <c r="G157" s="7"/>
    </row>
    <row r="158" spans="7:7" x14ac:dyDescent="0.3">
      <c r="G158" s="7"/>
    </row>
    <row r="159" spans="7:7" x14ac:dyDescent="0.3">
      <c r="G159" s="7"/>
    </row>
    <row r="160" spans="7:7" x14ac:dyDescent="0.3">
      <c r="G160" s="7"/>
    </row>
    <row r="161" spans="7:7" x14ac:dyDescent="0.3">
      <c r="G161" s="7"/>
    </row>
    <row r="162" spans="7:7" x14ac:dyDescent="0.3">
      <c r="G162" s="7"/>
    </row>
    <row r="163" spans="7:7" x14ac:dyDescent="0.3">
      <c r="G163" s="7"/>
    </row>
    <row r="164" spans="7:7" x14ac:dyDescent="0.3">
      <c r="G164" s="7"/>
    </row>
    <row r="165" spans="7:7" x14ac:dyDescent="0.3">
      <c r="G165" s="7"/>
    </row>
    <row r="166" spans="7:7" x14ac:dyDescent="0.3">
      <c r="G166" s="7"/>
    </row>
    <row r="167" spans="7:7" x14ac:dyDescent="0.3">
      <c r="G167" s="7"/>
    </row>
    <row r="168" spans="7:7" x14ac:dyDescent="0.3">
      <c r="G168" s="7"/>
    </row>
    <row r="169" spans="7:7" x14ac:dyDescent="0.3">
      <c r="G169" s="7"/>
    </row>
    <row r="170" spans="7:7" x14ac:dyDescent="0.3">
      <c r="G170" s="7"/>
    </row>
    <row r="171" spans="7:7" x14ac:dyDescent="0.3">
      <c r="G171" s="7"/>
    </row>
    <row r="172" spans="7:7" x14ac:dyDescent="0.3">
      <c r="G172" s="7"/>
    </row>
    <row r="173" spans="7:7" x14ac:dyDescent="0.3">
      <c r="G173" s="7"/>
    </row>
    <row r="174" spans="7:7" x14ac:dyDescent="0.3">
      <c r="G174" s="7"/>
    </row>
    <row r="175" spans="7:7" x14ac:dyDescent="0.3">
      <c r="G175" s="7"/>
    </row>
    <row r="176" spans="7:7" x14ac:dyDescent="0.3">
      <c r="G176" s="7"/>
    </row>
    <row r="177" spans="7:7" x14ac:dyDescent="0.3">
      <c r="G177" s="7"/>
    </row>
    <row r="178" spans="7:7" x14ac:dyDescent="0.3">
      <c r="G178" s="7"/>
    </row>
    <row r="179" spans="7:7" x14ac:dyDescent="0.3">
      <c r="G179" s="7"/>
    </row>
    <row r="180" spans="7:7" x14ac:dyDescent="0.3">
      <c r="G180" s="7"/>
    </row>
    <row r="181" spans="7:7" x14ac:dyDescent="0.3">
      <c r="G181" s="7"/>
    </row>
    <row r="182" spans="7:7" x14ac:dyDescent="0.3">
      <c r="G182" s="7"/>
    </row>
    <row r="183" spans="7:7" x14ac:dyDescent="0.3">
      <c r="G183" s="7"/>
    </row>
    <row r="184" spans="7:7" x14ac:dyDescent="0.3">
      <c r="G184" s="7"/>
    </row>
    <row r="185" spans="7:7" x14ac:dyDescent="0.3">
      <c r="G185" s="7"/>
    </row>
    <row r="186" spans="7:7" x14ac:dyDescent="0.3">
      <c r="G186" s="7"/>
    </row>
    <row r="187" spans="7:7" x14ac:dyDescent="0.3">
      <c r="G187" s="7"/>
    </row>
    <row r="188" spans="7:7" x14ac:dyDescent="0.3">
      <c r="G188" s="7"/>
    </row>
    <row r="189" spans="7:7" x14ac:dyDescent="0.3">
      <c r="G189" s="7"/>
    </row>
    <row r="190" spans="7:7" x14ac:dyDescent="0.3">
      <c r="G190" s="7"/>
    </row>
    <row r="191" spans="7:7" x14ac:dyDescent="0.3">
      <c r="G191" s="7"/>
    </row>
    <row r="192" spans="7:7" x14ac:dyDescent="0.3">
      <c r="G192" s="7"/>
    </row>
    <row r="193" spans="7:7" x14ac:dyDescent="0.3">
      <c r="G193" s="7"/>
    </row>
    <row r="194" spans="7:7" x14ac:dyDescent="0.3">
      <c r="G194" s="7"/>
    </row>
    <row r="195" spans="7:7" x14ac:dyDescent="0.3">
      <c r="G195" s="7"/>
    </row>
    <row r="196" spans="7:7" x14ac:dyDescent="0.3">
      <c r="G196" s="7"/>
    </row>
    <row r="197" spans="7:7" x14ac:dyDescent="0.3">
      <c r="G197" s="7"/>
    </row>
    <row r="198" spans="7:7" x14ac:dyDescent="0.3">
      <c r="G198" s="7"/>
    </row>
    <row r="199" spans="7:7" x14ac:dyDescent="0.3">
      <c r="G199" s="7"/>
    </row>
    <row r="200" spans="7:7" x14ac:dyDescent="0.3">
      <c r="G200" s="7"/>
    </row>
    <row r="201" spans="7:7" x14ac:dyDescent="0.3">
      <c r="G201" s="7"/>
    </row>
    <row r="202" spans="7:7" x14ac:dyDescent="0.3">
      <c r="G202" s="7"/>
    </row>
    <row r="203" spans="7:7" x14ac:dyDescent="0.3">
      <c r="G203" s="7"/>
    </row>
    <row r="204" spans="7:7" x14ac:dyDescent="0.3">
      <c r="G204" s="7"/>
    </row>
    <row r="205" spans="7:7" x14ac:dyDescent="0.3">
      <c r="G205" s="7"/>
    </row>
    <row r="206" spans="7:7" x14ac:dyDescent="0.3">
      <c r="G206" s="7"/>
    </row>
    <row r="207" spans="7:7" x14ac:dyDescent="0.3">
      <c r="G207" s="7"/>
    </row>
    <row r="208" spans="7:7" x14ac:dyDescent="0.3">
      <c r="G208" s="7"/>
    </row>
    <row r="209" spans="7:7" x14ac:dyDescent="0.3">
      <c r="G209" s="7"/>
    </row>
    <row r="210" spans="7:7" x14ac:dyDescent="0.3">
      <c r="G210" s="7"/>
    </row>
    <row r="211" spans="7:7" x14ac:dyDescent="0.3">
      <c r="G211" s="7"/>
    </row>
    <row r="212" spans="7:7" x14ac:dyDescent="0.3">
      <c r="G212" s="7"/>
    </row>
    <row r="213" spans="7:7" x14ac:dyDescent="0.3">
      <c r="G213" s="7"/>
    </row>
    <row r="214" spans="7:7" x14ac:dyDescent="0.3">
      <c r="G214" s="7"/>
    </row>
    <row r="215" spans="7:7" x14ac:dyDescent="0.3">
      <c r="G215" s="7"/>
    </row>
    <row r="216" spans="7:7" x14ac:dyDescent="0.3">
      <c r="G216" s="7"/>
    </row>
    <row r="217" spans="7:7" x14ac:dyDescent="0.3">
      <c r="G217" s="7"/>
    </row>
    <row r="218" spans="7:7" x14ac:dyDescent="0.3">
      <c r="G218" s="7"/>
    </row>
    <row r="219" spans="7:7" x14ac:dyDescent="0.3">
      <c r="G219" s="7"/>
    </row>
    <row r="220" spans="7:7" x14ac:dyDescent="0.3">
      <c r="G220" s="7"/>
    </row>
    <row r="221" spans="7:7" x14ac:dyDescent="0.3">
      <c r="G221" s="7"/>
    </row>
    <row r="222" spans="7:7" x14ac:dyDescent="0.3">
      <c r="G222" s="7"/>
    </row>
    <row r="223" spans="7:7" x14ac:dyDescent="0.3">
      <c r="G223" s="7"/>
    </row>
    <row r="224" spans="7:7" x14ac:dyDescent="0.3">
      <c r="G224" s="7"/>
    </row>
    <row r="225" spans="7:7" x14ac:dyDescent="0.3">
      <c r="G225" s="7"/>
    </row>
    <row r="226" spans="7:7" x14ac:dyDescent="0.3">
      <c r="G226" s="7"/>
    </row>
    <row r="227" spans="7:7" x14ac:dyDescent="0.3">
      <c r="G227" s="7"/>
    </row>
    <row r="228" spans="7:7" x14ac:dyDescent="0.3">
      <c r="G228" s="7"/>
    </row>
    <row r="229" spans="7:7" x14ac:dyDescent="0.3">
      <c r="G229" s="7"/>
    </row>
    <row r="230" spans="7:7" x14ac:dyDescent="0.3">
      <c r="G230" s="7"/>
    </row>
    <row r="231" spans="7:7" x14ac:dyDescent="0.3">
      <c r="G231" s="7"/>
    </row>
    <row r="232" spans="7:7" x14ac:dyDescent="0.3">
      <c r="G232" s="7"/>
    </row>
    <row r="233" spans="7:7" x14ac:dyDescent="0.3">
      <c r="G233" s="7"/>
    </row>
    <row r="234" spans="7:7" x14ac:dyDescent="0.3">
      <c r="G234" s="7"/>
    </row>
    <row r="235" spans="7:7" x14ac:dyDescent="0.3">
      <c r="G235" s="7"/>
    </row>
    <row r="236" spans="7:7" x14ac:dyDescent="0.3">
      <c r="G236" s="7"/>
    </row>
    <row r="237" spans="7:7" x14ac:dyDescent="0.3">
      <c r="G237" s="7"/>
    </row>
    <row r="238" spans="7:7" x14ac:dyDescent="0.3">
      <c r="G238" s="7"/>
    </row>
    <row r="239" spans="7:7" x14ac:dyDescent="0.3">
      <c r="G239" s="7"/>
    </row>
    <row r="240" spans="7:7" x14ac:dyDescent="0.3">
      <c r="G240" s="7"/>
    </row>
    <row r="241" spans="7:7" x14ac:dyDescent="0.3">
      <c r="G241" s="7"/>
    </row>
    <row r="242" spans="7:7" x14ac:dyDescent="0.3">
      <c r="G242" s="7"/>
    </row>
    <row r="243" spans="7:7" x14ac:dyDescent="0.3">
      <c r="G243" s="7"/>
    </row>
    <row r="244" spans="7:7" x14ac:dyDescent="0.3">
      <c r="G244" s="7"/>
    </row>
    <row r="245" spans="7:7" x14ac:dyDescent="0.3">
      <c r="G245" s="7"/>
    </row>
    <row r="246" spans="7:7" x14ac:dyDescent="0.3">
      <c r="G246" s="7"/>
    </row>
    <row r="247" spans="7:7" x14ac:dyDescent="0.3">
      <c r="G247" s="7"/>
    </row>
    <row r="248" spans="7:7" x14ac:dyDescent="0.3">
      <c r="G248" s="7"/>
    </row>
    <row r="249" spans="7:7" x14ac:dyDescent="0.3">
      <c r="G249" s="7"/>
    </row>
    <row r="250" spans="7:7" x14ac:dyDescent="0.3">
      <c r="G250" s="7"/>
    </row>
    <row r="251" spans="7:7" x14ac:dyDescent="0.3">
      <c r="G251" s="7"/>
    </row>
    <row r="252" spans="7:7" x14ac:dyDescent="0.3">
      <c r="G252" s="7"/>
    </row>
    <row r="253" spans="7:7" x14ac:dyDescent="0.3">
      <c r="G253" s="7"/>
    </row>
    <row r="254" spans="7:7" x14ac:dyDescent="0.3">
      <c r="G254" s="7"/>
    </row>
    <row r="255" spans="7:7" x14ac:dyDescent="0.3">
      <c r="G255" s="7"/>
    </row>
    <row r="256" spans="7:7" x14ac:dyDescent="0.3">
      <c r="G256" s="7"/>
    </row>
    <row r="257" spans="7:7" x14ac:dyDescent="0.3">
      <c r="G257" s="7"/>
    </row>
    <row r="258" spans="7:7" x14ac:dyDescent="0.3">
      <c r="G258" s="7"/>
    </row>
    <row r="259" spans="7:7" x14ac:dyDescent="0.3">
      <c r="G259" s="7"/>
    </row>
    <row r="260" spans="7:7" x14ac:dyDescent="0.3">
      <c r="G260" s="7"/>
    </row>
    <row r="261" spans="7:7" x14ac:dyDescent="0.3">
      <c r="G261" s="7"/>
    </row>
    <row r="262" spans="7:7" x14ac:dyDescent="0.3">
      <c r="G262" s="7"/>
    </row>
    <row r="263" spans="7:7" x14ac:dyDescent="0.3">
      <c r="G263" s="7"/>
    </row>
    <row r="264" spans="7:7" x14ac:dyDescent="0.3">
      <c r="G264" s="7"/>
    </row>
    <row r="265" spans="7:7" x14ac:dyDescent="0.3">
      <c r="G265" s="7"/>
    </row>
    <row r="266" spans="7:7" x14ac:dyDescent="0.3">
      <c r="G266" s="7"/>
    </row>
    <row r="267" spans="7:7" x14ac:dyDescent="0.3">
      <c r="G267" s="7"/>
    </row>
    <row r="268" spans="7:7" x14ac:dyDescent="0.3">
      <c r="G268" s="7"/>
    </row>
    <row r="269" spans="7:7" x14ac:dyDescent="0.3">
      <c r="G269" s="7"/>
    </row>
    <row r="270" spans="7:7" x14ac:dyDescent="0.3">
      <c r="G270" s="7"/>
    </row>
    <row r="271" spans="7:7" x14ac:dyDescent="0.3">
      <c r="G271" s="7"/>
    </row>
    <row r="272" spans="7:7" x14ac:dyDescent="0.3">
      <c r="G272" s="7"/>
    </row>
    <row r="273" spans="7:7" x14ac:dyDescent="0.3">
      <c r="G273" s="7"/>
    </row>
    <row r="274" spans="7:7" x14ac:dyDescent="0.3">
      <c r="G274" s="7"/>
    </row>
    <row r="275" spans="7:7" x14ac:dyDescent="0.3">
      <c r="G275" s="7"/>
    </row>
    <row r="276" spans="7:7" x14ac:dyDescent="0.3">
      <c r="G276" s="7"/>
    </row>
    <row r="277" spans="7:7" x14ac:dyDescent="0.3">
      <c r="G277" s="7"/>
    </row>
    <row r="278" spans="7:7" x14ac:dyDescent="0.3">
      <c r="G278" s="7"/>
    </row>
    <row r="279" spans="7:7" x14ac:dyDescent="0.3">
      <c r="G279" s="7"/>
    </row>
    <row r="280" spans="7:7" x14ac:dyDescent="0.3">
      <c r="G280" s="7"/>
    </row>
    <row r="281" spans="7:7" x14ac:dyDescent="0.3">
      <c r="G281" s="7"/>
    </row>
    <row r="282" spans="7:7" x14ac:dyDescent="0.3">
      <c r="G282" s="7"/>
    </row>
    <row r="283" spans="7:7" x14ac:dyDescent="0.3">
      <c r="G283" s="7"/>
    </row>
    <row r="284" spans="7:7" x14ac:dyDescent="0.3">
      <c r="G284" s="7"/>
    </row>
    <row r="285" spans="7:7" x14ac:dyDescent="0.3">
      <c r="G285" s="7"/>
    </row>
    <row r="286" spans="7:7" x14ac:dyDescent="0.3">
      <c r="G286" s="7"/>
    </row>
    <row r="287" spans="7:7" x14ac:dyDescent="0.3">
      <c r="G287" s="7"/>
    </row>
    <row r="288" spans="7:7" x14ac:dyDescent="0.3">
      <c r="G288" s="7"/>
    </row>
    <row r="289" spans="7:7" x14ac:dyDescent="0.3">
      <c r="G289" s="7"/>
    </row>
    <row r="290" spans="7:7" x14ac:dyDescent="0.3">
      <c r="G290" s="7"/>
    </row>
    <row r="291" spans="7:7" x14ac:dyDescent="0.3">
      <c r="G291" s="7"/>
    </row>
    <row r="292" spans="7:7" x14ac:dyDescent="0.3">
      <c r="G292" s="7"/>
    </row>
    <row r="293" spans="7:7" x14ac:dyDescent="0.3">
      <c r="G293" s="7"/>
    </row>
    <row r="294" spans="7:7" x14ac:dyDescent="0.3">
      <c r="G294" s="7"/>
    </row>
    <row r="295" spans="7:7" x14ac:dyDescent="0.3">
      <c r="G295" s="7"/>
    </row>
    <row r="296" spans="7:7" x14ac:dyDescent="0.3">
      <c r="G296" s="7"/>
    </row>
    <row r="297" spans="7:7" x14ac:dyDescent="0.3">
      <c r="G297" s="7"/>
    </row>
    <row r="298" spans="7:7" x14ac:dyDescent="0.3">
      <c r="G298" s="7"/>
    </row>
    <row r="299" spans="7:7" x14ac:dyDescent="0.3">
      <c r="G299" s="7"/>
    </row>
    <row r="300" spans="7:7" x14ac:dyDescent="0.3">
      <c r="G300" s="7"/>
    </row>
    <row r="301" spans="7:7" x14ac:dyDescent="0.3">
      <c r="G301" s="7"/>
    </row>
    <row r="302" spans="7:7" x14ac:dyDescent="0.3">
      <c r="G302" s="7"/>
    </row>
    <row r="303" spans="7:7" x14ac:dyDescent="0.3">
      <c r="G303" s="7"/>
    </row>
    <row r="304" spans="7:7" x14ac:dyDescent="0.3">
      <c r="G304" s="7"/>
    </row>
    <row r="305" spans="7:7" x14ac:dyDescent="0.3">
      <c r="G305" s="7"/>
    </row>
    <row r="306" spans="7:7" x14ac:dyDescent="0.3">
      <c r="G306" s="7"/>
    </row>
    <row r="307" spans="7:7" x14ac:dyDescent="0.3">
      <c r="G307" s="7"/>
    </row>
    <row r="308" spans="7:7" x14ac:dyDescent="0.3">
      <c r="G308" s="7"/>
    </row>
    <row r="309" spans="7:7" x14ac:dyDescent="0.3">
      <c r="G309" s="7"/>
    </row>
    <row r="310" spans="7:7" x14ac:dyDescent="0.3">
      <c r="G310" s="7"/>
    </row>
    <row r="311" spans="7:7" x14ac:dyDescent="0.3">
      <c r="G311" s="7"/>
    </row>
    <row r="312" spans="7:7" x14ac:dyDescent="0.3">
      <c r="G312" s="7"/>
    </row>
    <row r="313" spans="7:7" x14ac:dyDescent="0.3">
      <c r="G313" s="7"/>
    </row>
    <row r="314" spans="7:7" x14ac:dyDescent="0.3">
      <c r="G314" s="7"/>
    </row>
    <row r="315" spans="7:7" x14ac:dyDescent="0.3">
      <c r="G315" s="7"/>
    </row>
    <row r="316" spans="7:7" x14ac:dyDescent="0.3">
      <c r="G316" s="7"/>
    </row>
    <row r="317" spans="7:7" x14ac:dyDescent="0.3">
      <c r="G317" s="7"/>
    </row>
    <row r="318" spans="7:7" x14ac:dyDescent="0.3">
      <c r="G318" s="7"/>
    </row>
    <row r="319" spans="7:7" x14ac:dyDescent="0.3">
      <c r="G319" s="7"/>
    </row>
    <row r="320" spans="7:7" x14ac:dyDescent="0.3">
      <c r="G320" s="7"/>
    </row>
    <row r="321" spans="7:7" x14ac:dyDescent="0.3">
      <c r="G321" s="7"/>
    </row>
    <row r="322" spans="7:7" x14ac:dyDescent="0.3">
      <c r="G322" s="7"/>
    </row>
    <row r="323" spans="7:7" x14ac:dyDescent="0.3">
      <c r="G323" s="7"/>
    </row>
    <row r="324" spans="7:7" x14ac:dyDescent="0.3">
      <c r="G324" s="7"/>
    </row>
    <row r="325" spans="7:7" x14ac:dyDescent="0.3">
      <c r="G325" s="7"/>
    </row>
    <row r="326" spans="7:7" x14ac:dyDescent="0.3">
      <c r="G326" s="7"/>
    </row>
    <row r="327" spans="7:7" x14ac:dyDescent="0.3">
      <c r="G327" s="7"/>
    </row>
    <row r="328" spans="7:7" x14ac:dyDescent="0.3">
      <c r="G328" s="7"/>
    </row>
    <row r="329" spans="7:7" x14ac:dyDescent="0.3">
      <c r="G329" s="7"/>
    </row>
    <row r="330" spans="7:7" x14ac:dyDescent="0.3">
      <c r="G330" s="7"/>
    </row>
    <row r="331" spans="7:7" x14ac:dyDescent="0.3">
      <c r="G331" s="7"/>
    </row>
    <row r="332" spans="7:7" x14ac:dyDescent="0.3">
      <c r="G332" s="7"/>
    </row>
    <row r="333" spans="7:7" x14ac:dyDescent="0.3">
      <c r="G333" s="7"/>
    </row>
    <row r="334" spans="7:7" x14ac:dyDescent="0.3">
      <c r="G334" s="7"/>
    </row>
    <row r="335" spans="7:7" x14ac:dyDescent="0.3">
      <c r="G335" s="7"/>
    </row>
    <row r="336" spans="7:7" x14ac:dyDescent="0.3">
      <c r="G336" s="7"/>
    </row>
    <row r="337" spans="7:7" x14ac:dyDescent="0.3">
      <c r="G337" s="7"/>
    </row>
    <row r="338" spans="7:7" x14ac:dyDescent="0.3">
      <c r="G338" s="7"/>
    </row>
    <row r="339" spans="7:7" x14ac:dyDescent="0.3">
      <c r="G339" s="7"/>
    </row>
    <row r="340" spans="7:7" x14ac:dyDescent="0.3">
      <c r="G340" s="7"/>
    </row>
    <row r="341" spans="7:7" x14ac:dyDescent="0.3">
      <c r="G341" s="7"/>
    </row>
    <row r="342" spans="7:7" x14ac:dyDescent="0.3">
      <c r="G342" s="7"/>
    </row>
    <row r="343" spans="7:7" x14ac:dyDescent="0.3">
      <c r="G343" s="7"/>
    </row>
    <row r="344" spans="7:7" x14ac:dyDescent="0.3">
      <c r="G344" s="7"/>
    </row>
    <row r="345" spans="7:7" x14ac:dyDescent="0.3">
      <c r="G345" s="7"/>
    </row>
    <row r="346" spans="7:7" x14ac:dyDescent="0.3">
      <c r="G346" s="7"/>
    </row>
    <row r="347" spans="7:7" x14ac:dyDescent="0.3">
      <c r="G347" s="7"/>
    </row>
    <row r="348" spans="7:7" x14ac:dyDescent="0.3">
      <c r="G348" s="7"/>
    </row>
    <row r="349" spans="7:7" x14ac:dyDescent="0.3">
      <c r="G349" s="7"/>
    </row>
    <row r="350" spans="7:7" x14ac:dyDescent="0.3">
      <c r="G350" s="7"/>
    </row>
    <row r="351" spans="7:7" x14ac:dyDescent="0.3">
      <c r="G351" s="7"/>
    </row>
    <row r="352" spans="7:7" x14ac:dyDescent="0.3">
      <c r="G352" s="7"/>
    </row>
    <row r="353" spans="7:7" x14ac:dyDescent="0.3">
      <c r="G353" s="7"/>
    </row>
    <row r="354" spans="7:7" x14ac:dyDescent="0.3">
      <c r="G354" s="7"/>
    </row>
    <row r="355" spans="7:7" x14ac:dyDescent="0.3">
      <c r="G355" s="7"/>
    </row>
    <row r="356" spans="7:7" x14ac:dyDescent="0.3">
      <c r="G356" s="7"/>
    </row>
    <row r="357" spans="7:7" x14ac:dyDescent="0.3">
      <c r="G357" s="7"/>
    </row>
    <row r="358" spans="7:7" x14ac:dyDescent="0.3">
      <c r="G358" s="7"/>
    </row>
    <row r="359" spans="7:7" x14ac:dyDescent="0.3">
      <c r="G359" s="7"/>
    </row>
    <row r="360" spans="7:7" x14ac:dyDescent="0.3">
      <c r="G360" s="7"/>
    </row>
    <row r="361" spans="7:7" x14ac:dyDescent="0.3">
      <c r="G361" s="7"/>
    </row>
    <row r="362" spans="7:7" x14ac:dyDescent="0.3">
      <c r="G362" s="7"/>
    </row>
    <row r="363" spans="7:7" x14ac:dyDescent="0.3">
      <c r="G363" s="7"/>
    </row>
    <row r="364" spans="7:7" x14ac:dyDescent="0.3">
      <c r="G364" s="7"/>
    </row>
    <row r="365" spans="7:7" x14ac:dyDescent="0.3">
      <c r="G365" s="7"/>
    </row>
    <row r="366" spans="7:7" x14ac:dyDescent="0.3">
      <c r="G366" s="7"/>
    </row>
    <row r="367" spans="7:7" x14ac:dyDescent="0.3">
      <c r="G367" s="7"/>
    </row>
    <row r="368" spans="7:7" x14ac:dyDescent="0.3">
      <c r="G368" s="7"/>
    </row>
    <row r="369" spans="7:7" x14ac:dyDescent="0.3">
      <c r="G369" s="7"/>
    </row>
    <row r="370" spans="7:7" x14ac:dyDescent="0.3">
      <c r="G370" s="7"/>
    </row>
    <row r="371" spans="7:7" x14ac:dyDescent="0.3">
      <c r="G371" s="7"/>
    </row>
    <row r="372" spans="7:7" x14ac:dyDescent="0.3">
      <c r="G372" s="7"/>
    </row>
    <row r="373" spans="7:7" x14ac:dyDescent="0.3">
      <c r="G373" s="7"/>
    </row>
    <row r="374" spans="7:7" x14ac:dyDescent="0.3">
      <c r="G374" s="7"/>
    </row>
    <row r="375" spans="7:7" x14ac:dyDescent="0.3">
      <c r="G375" s="7"/>
    </row>
    <row r="376" spans="7:7" x14ac:dyDescent="0.3">
      <c r="G376" s="7"/>
    </row>
    <row r="377" spans="7:7" x14ac:dyDescent="0.3">
      <c r="G377" s="7"/>
    </row>
    <row r="378" spans="7:7" x14ac:dyDescent="0.3">
      <c r="G378" s="7"/>
    </row>
    <row r="379" spans="7:7" x14ac:dyDescent="0.3">
      <c r="G379" s="7"/>
    </row>
    <row r="380" spans="7:7" x14ac:dyDescent="0.3">
      <c r="G380" s="7"/>
    </row>
    <row r="381" spans="7:7" x14ac:dyDescent="0.3">
      <c r="G381" s="7"/>
    </row>
    <row r="382" spans="7:7" x14ac:dyDescent="0.3">
      <c r="G382" s="7"/>
    </row>
    <row r="383" spans="7:7" x14ac:dyDescent="0.3">
      <c r="G383" s="7"/>
    </row>
    <row r="384" spans="7:7" x14ac:dyDescent="0.3">
      <c r="G384" s="7"/>
    </row>
    <row r="385" spans="7:7" x14ac:dyDescent="0.3">
      <c r="G385" s="7"/>
    </row>
    <row r="386" spans="7:7" x14ac:dyDescent="0.3">
      <c r="G386" s="7"/>
    </row>
    <row r="387" spans="7:7" x14ac:dyDescent="0.3">
      <c r="G387" s="7"/>
    </row>
    <row r="388" spans="7:7" x14ac:dyDescent="0.3">
      <c r="G388" s="7"/>
    </row>
    <row r="389" spans="7:7" x14ac:dyDescent="0.3">
      <c r="G389" s="7"/>
    </row>
    <row r="390" spans="7:7" x14ac:dyDescent="0.3">
      <c r="G390" s="7"/>
    </row>
    <row r="391" spans="7:7" x14ac:dyDescent="0.3">
      <c r="G391" s="7"/>
    </row>
    <row r="392" spans="7:7" x14ac:dyDescent="0.3">
      <c r="G392" s="7"/>
    </row>
    <row r="393" spans="7:7" x14ac:dyDescent="0.3">
      <c r="G393" s="7"/>
    </row>
    <row r="394" spans="7:7" x14ac:dyDescent="0.3">
      <c r="G394" s="7"/>
    </row>
    <row r="395" spans="7:7" x14ac:dyDescent="0.3">
      <c r="G395" s="7"/>
    </row>
    <row r="396" spans="7:7" x14ac:dyDescent="0.3">
      <c r="G396" s="7"/>
    </row>
    <row r="397" spans="7:7" x14ac:dyDescent="0.3">
      <c r="G397" s="7"/>
    </row>
    <row r="398" spans="7:7" x14ac:dyDescent="0.3">
      <c r="G398" s="7"/>
    </row>
    <row r="399" spans="7:7" x14ac:dyDescent="0.3">
      <c r="G399" s="7"/>
    </row>
    <row r="400" spans="7:7" x14ac:dyDescent="0.3">
      <c r="G400" s="7"/>
    </row>
    <row r="401" spans="7:7" x14ac:dyDescent="0.3">
      <c r="G401" s="7"/>
    </row>
  </sheetData>
  <mergeCells count="23">
    <mergeCell ref="K72:L72"/>
    <mergeCell ref="M72:P72"/>
    <mergeCell ref="K78:N78"/>
    <mergeCell ref="O78:R78"/>
    <mergeCell ref="K52:N52"/>
    <mergeCell ref="O52:R52"/>
    <mergeCell ref="T52:W52"/>
    <mergeCell ref="K66:L66"/>
    <mergeCell ref="M66:N66"/>
    <mergeCell ref="O66:R66"/>
    <mergeCell ref="K40:L40"/>
    <mergeCell ref="M40:N40"/>
    <mergeCell ref="O40:R40"/>
    <mergeCell ref="U40:X40"/>
    <mergeCell ref="K46:L46"/>
    <mergeCell ref="M46:P46"/>
    <mergeCell ref="K8:N8"/>
    <mergeCell ref="O8:R8"/>
    <mergeCell ref="S8:Z8"/>
    <mergeCell ref="K18:N18"/>
    <mergeCell ref="O18:V18"/>
    <mergeCell ref="K28:R28"/>
    <mergeCell ref="S28:Z28"/>
  </mergeCell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Random Linear Data</vt:lpstr>
      <vt:lpstr>FixInt</vt:lpstr>
      <vt:lpstr>FixLin</vt:lpstr>
      <vt:lpstr>ILCov</vt:lpstr>
      <vt:lpstr>IntVar</vt:lpstr>
      <vt:lpstr>LinVar</vt:lpstr>
      <vt:lpstr>ResVar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2021-03-24T21:41:32Z</dcterms:created>
  <dcterms:modified xsi:type="dcterms:W3CDTF">2021-03-24T21:42:17Z</dcterms:modified>
</cp:coreProperties>
</file>